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comments2.xml" ContentType="application/vnd.openxmlformats-officedocument.spreadsheetml.comments+xml"/>
  <Override PartName="/xl/tables/table4.xml" ContentType="application/vnd.openxmlformats-officedocument.spreadsheetml.table+xml"/>
  <Override PartName="/xl/comments3.xml" ContentType="application/vnd.openxmlformats-officedocument.spreadsheetml.comments+xml"/>
  <Override PartName="/xl/tables/table5.xml" ContentType="application/vnd.openxmlformats-officedocument.spreadsheetml.table+xml"/>
  <Override PartName="/xl/comments4.xml" ContentType="application/vnd.openxmlformats-officedocument.spreadsheetml.comments+xml"/>
  <Override PartName="/xl/tables/table6.xml" ContentType="application/vnd.openxmlformats-officedocument.spreadsheetml.table+xml"/>
  <Override PartName="/xl/comments5.xml" ContentType="application/vnd.openxmlformats-officedocument.spreadsheetml.comments+xml"/>
  <Override PartName="/xl/tables/table7.xml" ContentType="application/vnd.openxmlformats-officedocument.spreadsheetml.table+xml"/>
  <Override PartName="/xl/comments6.xml" ContentType="application/vnd.openxmlformats-officedocument.spreadsheetml.comments+xml"/>
  <Override PartName="/xl/tables/table8.xml" ContentType="application/vnd.openxmlformats-officedocument.spreadsheetml.table+xml"/>
  <Override PartName="/xl/comments7.xml" ContentType="application/vnd.openxmlformats-officedocument.spreadsheetml.comments+xml"/>
  <Override PartName="/xl/tables/table9.xml" ContentType="application/vnd.openxmlformats-officedocument.spreadsheetml.table+xml"/>
  <Override PartName="/xl/comments8.xml" ContentType="application/vnd.openxmlformats-officedocument.spreadsheetml.comments+xml"/>
  <Override PartName="/xl/tables/table10.xml" ContentType="application/vnd.openxmlformats-officedocument.spreadsheetml.table+xml"/>
  <Override PartName="/xl/comments9.xml" ContentType="application/vnd.openxmlformats-officedocument.spreadsheetml.comments+xml"/>
  <Override PartName="/xl/tables/table11.xml" ContentType="application/vnd.openxmlformats-officedocument.spreadsheetml.table+xml"/>
  <Override PartName="/xl/comments10.xml" ContentType="application/vnd.openxmlformats-officedocument.spreadsheetml.comments+xml"/>
  <Override PartName="/xl/tables/table12.xml" ContentType="application/vnd.openxmlformats-officedocument.spreadsheetml.table+xml"/>
  <Override PartName="/xl/comments11.xml" ContentType="application/vnd.openxmlformats-officedocument.spreadsheetml.comments+xml"/>
  <Override PartName="/xl/tables/table13.xml" ContentType="application/vnd.openxmlformats-officedocument.spreadsheetml.table+xml"/>
  <Override PartName="/xl/comments12.xml" ContentType="application/vnd.openxmlformats-officedocument.spreadsheetml.comments+xml"/>
  <Override PartName="/xl/tables/table14.xml" ContentType="application/vnd.openxmlformats-officedocument.spreadsheetml.table+xml"/>
  <Override PartName="/xl/comments13.xml" ContentType="application/vnd.openxmlformats-officedocument.spreadsheetml.comments+xml"/>
  <Override PartName="/xl/tables/table15.xml" ContentType="application/vnd.openxmlformats-officedocument.spreadsheetml.table+xml"/>
  <Override PartName="/xl/comments14.xml" ContentType="application/vnd.openxmlformats-officedocument.spreadsheetml.comments+xml"/>
  <Override PartName="/xl/tables/table16.xml" ContentType="application/vnd.openxmlformats-officedocument.spreadsheetml.table+xml"/>
  <Override PartName="/xl/comments15.xml" ContentType="application/vnd.openxmlformats-officedocument.spreadsheetml.comments+xml"/>
  <Override PartName="/xl/tables/table17.xml" ContentType="application/vnd.openxmlformats-officedocument.spreadsheetml.table+xml"/>
  <Override PartName="/xl/comments16.xml" ContentType="application/vnd.openxmlformats-officedocument.spreadsheetml.comments+xml"/>
  <Override PartName="/xl/tables/table18.xml" ContentType="application/vnd.openxmlformats-officedocument.spreadsheetml.table+xml"/>
  <Override PartName="/xl/comments17.xml" ContentType="application/vnd.openxmlformats-officedocument.spreadsheetml.comments+xml"/>
  <Override PartName="/xl/tables/table19.xml" ContentType="application/vnd.openxmlformats-officedocument.spreadsheetml.table+xml"/>
  <Override PartName="/xl/comments18.xml" ContentType="application/vnd.openxmlformats-officedocument.spreadsheetml.comments+xml"/>
  <Override PartName="/xl/tables/table20.xml" ContentType="application/vnd.openxmlformats-officedocument.spreadsheetml.table+xml"/>
  <Override PartName="/xl/comments19.xml" ContentType="application/vnd.openxmlformats-officedocument.spreadsheetml.comments+xml"/>
  <Override PartName="/xl/tables/table21.xml" ContentType="application/vnd.openxmlformats-officedocument.spreadsheetml.table+xml"/>
  <Override PartName="/xl/comments20.xml" ContentType="application/vnd.openxmlformats-officedocument.spreadsheetml.comments+xml"/>
  <Override PartName="/xl/tables/table22.xml" ContentType="application/vnd.openxmlformats-officedocument.spreadsheetml.table+xml"/>
  <Override PartName="/xl/comments21.xml" ContentType="application/vnd.openxmlformats-officedocument.spreadsheetml.comments+xml"/>
  <Override PartName="/xl/tables/table23.xml" ContentType="application/vnd.openxmlformats-officedocument.spreadsheetml.table+xml"/>
  <Override PartName="/xl/comments22.xml" ContentType="application/vnd.openxmlformats-officedocument.spreadsheetml.comments+xml"/>
  <Override PartName="/xl/tables/table24.xml" ContentType="application/vnd.openxmlformats-officedocument.spreadsheetml.table+xml"/>
  <Override PartName="/xl/comments23.xml" ContentType="application/vnd.openxmlformats-officedocument.spreadsheetml.comments+xml"/>
  <Override PartName="/xl/tables/table25.xml" ContentType="application/vnd.openxmlformats-officedocument.spreadsheetml.table+xml"/>
  <Override PartName="/xl/comments24.xml" ContentType="application/vnd.openxmlformats-officedocument.spreadsheetml.comments+xml"/>
  <Override PartName="/xl/tables/table26.xml" ContentType="application/vnd.openxmlformats-officedocument.spreadsheetml.table+xml"/>
  <Override PartName="/xl/comments25.xml" ContentType="application/vnd.openxmlformats-officedocument.spreadsheetml.comments+xml"/>
  <Override PartName="/xl/tables/table27.xml" ContentType="application/vnd.openxmlformats-officedocument.spreadsheetml.table+xml"/>
  <Override PartName="/xl/comments26.xml" ContentType="application/vnd.openxmlformats-officedocument.spreadsheetml.comments+xml"/>
  <Override PartName="/xl/tables/table28.xml" ContentType="application/vnd.openxmlformats-officedocument.spreadsheetml.table+xml"/>
  <Override PartName="/xl/comments27.xml" ContentType="application/vnd.openxmlformats-officedocument.spreadsheetml.comments+xml"/>
  <Override PartName="/xl/tables/table29.xml" ContentType="application/vnd.openxmlformats-officedocument.spreadsheetml.table+xml"/>
  <Override PartName="/xl/comments28.xml" ContentType="application/vnd.openxmlformats-officedocument.spreadsheetml.comments+xml"/>
  <Override PartName="/xl/tables/table30.xml" ContentType="application/vnd.openxmlformats-officedocument.spreadsheetml.table+xml"/>
  <Override PartName="/xl/comments29.xml" ContentType="application/vnd.openxmlformats-officedocument.spreadsheetml.comments+xml"/>
  <Override PartName="/xl/tables/table31.xml" ContentType="application/vnd.openxmlformats-officedocument.spreadsheetml.table+xml"/>
  <Override PartName="/xl/comments30.xml" ContentType="application/vnd.openxmlformats-officedocument.spreadsheetml.comments+xml"/>
  <Override PartName="/xl/tables/table32.xml" ContentType="application/vnd.openxmlformats-officedocument.spreadsheetml.table+xml"/>
  <Override PartName="/xl/comments31.xml" ContentType="application/vnd.openxmlformats-officedocument.spreadsheetml.comments+xml"/>
  <Override PartName="/xl/tables/table33.xml" ContentType="application/vnd.openxmlformats-officedocument.spreadsheetml.table+xml"/>
  <Override PartName="/xl/comments32.xml" ContentType="application/vnd.openxmlformats-officedocument.spreadsheetml.comments+xml"/>
  <Override PartName="/xl/tables/table34.xml" ContentType="application/vnd.openxmlformats-officedocument.spreadsheetml.table+xml"/>
  <Override PartName="/xl/comments33.xml" ContentType="application/vnd.openxmlformats-officedocument.spreadsheetml.comments+xml"/>
  <Override PartName="/xl/tables/table35.xml" ContentType="application/vnd.openxmlformats-officedocument.spreadsheetml.table+xml"/>
  <Override PartName="/xl/comments34.xml" ContentType="application/vnd.openxmlformats-officedocument.spreadsheetml.comments+xml"/>
  <Override PartName="/xl/tables/table36.xml" ContentType="application/vnd.openxmlformats-officedocument.spreadsheetml.table+xml"/>
  <Override PartName="/xl/comments35.xml" ContentType="application/vnd.openxmlformats-officedocument.spreadsheetml.comments+xml"/>
  <Override PartName="/xl/tables/table37.xml" ContentType="application/vnd.openxmlformats-officedocument.spreadsheetml.table+xml"/>
  <Override PartName="/xl/comments36.xml" ContentType="application/vnd.openxmlformats-officedocument.spreadsheetml.comments+xml"/>
  <Override PartName="/xl/tables/table38.xml" ContentType="application/vnd.openxmlformats-officedocument.spreadsheetml.table+xml"/>
  <Override PartName="/xl/comments37.xml" ContentType="application/vnd.openxmlformats-officedocument.spreadsheetml.comments+xml"/>
  <Override PartName="/xl/tables/table39.xml" ContentType="application/vnd.openxmlformats-officedocument.spreadsheetml.table+xml"/>
  <Override PartName="/xl/comments38.xml" ContentType="application/vnd.openxmlformats-officedocument.spreadsheetml.comments+xml"/>
  <Override PartName="/xl/tables/table40.xml" ContentType="application/vnd.openxmlformats-officedocument.spreadsheetml.table+xml"/>
  <Override PartName="/xl/comments39.xml" ContentType="application/vnd.openxmlformats-officedocument.spreadsheetml.comments+xml"/>
  <Override PartName="/xl/tables/table41.xml" ContentType="application/vnd.openxmlformats-officedocument.spreadsheetml.table+xml"/>
  <Override PartName="/xl/comments40.xml" ContentType="application/vnd.openxmlformats-officedocument.spreadsheetml.comments+xml"/>
  <Override PartName="/xl/tables/table42.xml" ContentType="application/vnd.openxmlformats-officedocument.spreadsheetml.table+xml"/>
  <Override PartName="/xl/comments41.xml" ContentType="application/vnd.openxmlformats-officedocument.spreadsheetml.comments+xml"/>
  <Override PartName="/xl/tables/table43.xml" ContentType="application/vnd.openxmlformats-officedocument.spreadsheetml.table+xml"/>
  <Override PartName="/xl/comments42.xml" ContentType="application/vnd.openxmlformats-officedocument.spreadsheetml.comments+xml"/>
  <Override PartName="/xl/tables/table44.xml" ContentType="application/vnd.openxmlformats-officedocument.spreadsheetml.table+xml"/>
  <Override PartName="/xl/comments43.xml" ContentType="application/vnd.openxmlformats-officedocument.spreadsheetml.comments+xml"/>
  <Override PartName="/xl/tables/table45.xml" ContentType="application/vnd.openxmlformats-officedocument.spreadsheetml.table+xml"/>
  <Override PartName="/xl/comments44.xml" ContentType="application/vnd.openxmlformats-officedocument.spreadsheetml.comments+xml"/>
  <Override PartName="/xl/tables/table46.xml" ContentType="application/vnd.openxmlformats-officedocument.spreadsheetml.table+xml"/>
  <Override PartName="/xl/comments45.xml" ContentType="application/vnd.openxmlformats-officedocument.spreadsheetml.comments+xml"/>
  <Override PartName="/xl/tables/table47.xml" ContentType="application/vnd.openxmlformats-officedocument.spreadsheetml.table+xml"/>
  <Override PartName="/xl/comments46.xml" ContentType="application/vnd.openxmlformats-officedocument.spreadsheetml.comments+xml"/>
  <Override PartName="/xl/tables/table48.xml" ContentType="application/vnd.openxmlformats-officedocument.spreadsheetml.table+xml"/>
  <Override PartName="/xl/comments47.xml" ContentType="application/vnd.openxmlformats-officedocument.spreadsheetml.comments+xml"/>
  <Override PartName="/xl/tables/table49.xml" ContentType="application/vnd.openxmlformats-officedocument.spreadsheetml.table+xml"/>
  <Override PartName="/xl/comments48.xml" ContentType="application/vnd.openxmlformats-officedocument.spreadsheetml.comments+xml"/>
  <Override PartName="/xl/tables/table50.xml" ContentType="application/vnd.openxmlformats-officedocument.spreadsheetml.table+xml"/>
  <Override PartName="/xl/comments49.xml" ContentType="application/vnd.openxmlformats-officedocument.spreadsheetml.comments+xml"/>
  <Override PartName="/xl/tables/table51.xml" ContentType="application/vnd.openxmlformats-officedocument.spreadsheetml.table+xml"/>
  <Override PartName="/xl/comments50.xml" ContentType="application/vnd.openxmlformats-officedocument.spreadsheetml.comments+xml"/>
  <Override PartName="/xl/tables/table52.xml" ContentType="application/vnd.openxmlformats-officedocument.spreadsheetml.table+xml"/>
  <Override PartName="/xl/comments51.xml" ContentType="application/vnd.openxmlformats-officedocument.spreadsheetml.comments+xml"/>
  <Override PartName="/xl/tables/table53.xml" ContentType="application/vnd.openxmlformats-officedocument.spreadsheetml.table+xml"/>
  <Override PartName="/xl/comments52.xml" ContentType="application/vnd.openxmlformats-officedocument.spreadsheetml.comments+xml"/>
  <Override PartName="/xl/tables/table54.xml" ContentType="application/vnd.openxmlformats-officedocument.spreadsheetml.table+xml"/>
  <Override PartName="/xl/comments53.xml" ContentType="application/vnd.openxmlformats-officedocument.spreadsheetml.comments+xml"/>
  <Override PartName="/xl/tables/table55.xml" ContentType="application/vnd.openxmlformats-officedocument.spreadsheetml.table+xml"/>
  <Override PartName="/xl/comments54.xml" ContentType="application/vnd.openxmlformats-officedocument.spreadsheetml.comments+xml"/>
  <Override PartName="/xl/tables/table56.xml" ContentType="application/vnd.openxmlformats-officedocument.spreadsheetml.table+xml"/>
  <Override PartName="/xl/comments55.xml" ContentType="application/vnd.openxmlformats-officedocument.spreadsheetml.comments+xml"/>
  <Override PartName="/xl/tables/table57.xml" ContentType="application/vnd.openxmlformats-officedocument.spreadsheetml.table+xml"/>
  <Override PartName="/xl/comments56.xml" ContentType="application/vnd.openxmlformats-officedocument.spreadsheetml.comments+xml"/>
  <Override PartName="/xl/tables/table58.xml" ContentType="application/vnd.openxmlformats-officedocument.spreadsheetml.table+xml"/>
  <Override PartName="/xl/comments57.xml" ContentType="application/vnd.openxmlformats-officedocument.spreadsheetml.comments+xml"/>
  <Override PartName="/xl/tables/table59.xml" ContentType="application/vnd.openxmlformats-officedocument.spreadsheetml.table+xml"/>
  <Override PartName="/xl/comments58.xml" ContentType="application/vnd.openxmlformats-officedocument.spreadsheetml.comments+xml"/>
  <Override PartName="/xl/tables/table60.xml" ContentType="application/vnd.openxmlformats-officedocument.spreadsheetml.table+xml"/>
  <Override PartName="/xl/comments59.xml" ContentType="application/vnd.openxmlformats-officedocument.spreadsheetml.comments+xml"/>
  <Override PartName="/xl/tables/table61.xml" ContentType="application/vnd.openxmlformats-officedocument.spreadsheetml.table+xml"/>
  <Override PartName="/xl/comments60.xml" ContentType="application/vnd.openxmlformats-officedocument.spreadsheetml.comments+xml"/>
  <Override PartName="/xl/tables/table62.xml" ContentType="application/vnd.openxmlformats-officedocument.spreadsheetml.table+xml"/>
  <Override PartName="/xl/comments61.xml" ContentType="application/vnd.openxmlformats-officedocument.spreadsheetml.comments+xml"/>
  <Override PartName="/xl/tables/table63.xml" ContentType="application/vnd.openxmlformats-officedocument.spreadsheetml.table+xml"/>
  <Override PartName="/xl/comments62.xml" ContentType="application/vnd.openxmlformats-officedocument.spreadsheetml.comments+xml"/>
  <Override PartName="/xl/tables/table64.xml" ContentType="application/vnd.openxmlformats-officedocument.spreadsheetml.table+xml"/>
  <Override PartName="/xl/comments63.xml" ContentType="application/vnd.openxmlformats-officedocument.spreadsheetml.comments+xml"/>
  <Override PartName="/xl/tables/table65.xml" ContentType="application/vnd.openxmlformats-officedocument.spreadsheetml.table+xml"/>
  <Override PartName="/xl/comments64.xml" ContentType="application/vnd.openxmlformats-officedocument.spreadsheetml.comments+xml"/>
  <Override PartName="/xl/tables/table66.xml" ContentType="application/vnd.openxmlformats-officedocument.spreadsheetml.table+xml"/>
  <Override PartName="/xl/comments65.xml" ContentType="application/vnd.openxmlformats-officedocument.spreadsheetml.comments+xml"/>
  <Override PartName="/xl/tables/table67.xml" ContentType="application/vnd.openxmlformats-officedocument.spreadsheetml.table+xml"/>
  <Override PartName="/xl/comments66.xml" ContentType="application/vnd.openxmlformats-officedocument.spreadsheetml.comments+xml"/>
  <Override PartName="/xl/tables/table68.xml" ContentType="application/vnd.openxmlformats-officedocument.spreadsheetml.table+xml"/>
  <Override PartName="/xl/comments67.xml" ContentType="application/vnd.openxmlformats-officedocument.spreadsheetml.comments+xml"/>
  <Override PartName="/xl/tables/table69.xml" ContentType="application/vnd.openxmlformats-officedocument.spreadsheetml.table+xml"/>
  <Override PartName="/xl/comments68.xml" ContentType="application/vnd.openxmlformats-officedocument.spreadsheetml.comments+xml"/>
  <Override PartName="/xl/tables/table70.xml" ContentType="application/vnd.openxmlformats-officedocument.spreadsheetml.table+xml"/>
  <Override PartName="/xl/comments69.xml" ContentType="application/vnd.openxmlformats-officedocument.spreadsheetml.comments+xml"/>
  <Override PartName="/xl/tables/table71.xml" ContentType="application/vnd.openxmlformats-officedocument.spreadsheetml.table+xml"/>
  <Override PartName="/xl/comments70.xml" ContentType="application/vnd.openxmlformats-officedocument.spreadsheetml.comments+xml"/>
  <Override PartName="/xl/tables/table72.xml" ContentType="application/vnd.openxmlformats-officedocument.spreadsheetml.table+xml"/>
  <Override PartName="/xl/comments71.xml" ContentType="application/vnd.openxmlformats-officedocument.spreadsheetml.comments+xml"/>
  <Override PartName="/xl/tables/table73.xml" ContentType="application/vnd.openxmlformats-officedocument.spreadsheetml.table+xml"/>
  <Override PartName="/xl/comments72.xml" ContentType="application/vnd.openxmlformats-officedocument.spreadsheetml.comments+xml"/>
  <Override PartName="/xl/tables/table74.xml" ContentType="application/vnd.openxmlformats-officedocument.spreadsheetml.table+xml"/>
  <Override PartName="/xl/comments73.xml" ContentType="application/vnd.openxmlformats-officedocument.spreadsheetml.comments+xml"/>
  <Override PartName="/xl/tables/table75.xml" ContentType="application/vnd.openxmlformats-officedocument.spreadsheetml.table+xml"/>
  <Override PartName="/xl/comments74.xml" ContentType="application/vnd.openxmlformats-officedocument.spreadsheetml.comments+xml"/>
  <Override PartName="/xl/tables/table76.xml" ContentType="application/vnd.openxmlformats-officedocument.spreadsheetml.table+xml"/>
  <Override PartName="/xl/comments75.xml" ContentType="application/vnd.openxmlformats-officedocument.spreadsheetml.comments+xml"/>
  <Override PartName="/xl/tables/table77.xml" ContentType="application/vnd.openxmlformats-officedocument.spreadsheetml.table+xml"/>
  <Override PartName="/xl/comments76.xml" ContentType="application/vnd.openxmlformats-officedocument.spreadsheetml.comments+xml"/>
  <Override PartName="/xl/tables/table78.xml" ContentType="application/vnd.openxmlformats-officedocument.spreadsheetml.table+xml"/>
  <Override PartName="/xl/comments77.xml" ContentType="application/vnd.openxmlformats-officedocument.spreadsheetml.comments+xml"/>
  <Override PartName="/xl/tables/table79.xml" ContentType="application/vnd.openxmlformats-officedocument.spreadsheetml.table+xml"/>
  <Override PartName="/xl/comments78.xml" ContentType="application/vnd.openxmlformats-officedocument.spreadsheetml.comments+xml"/>
  <Override PartName="/xl/tables/table80.xml" ContentType="application/vnd.openxmlformats-officedocument.spreadsheetml.table+xml"/>
  <Override PartName="/xl/comments79.xml" ContentType="application/vnd.openxmlformats-officedocument.spreadsheetml.comments+xml"/>
  <Override PartName="/xl/tables/table81.xml" ContentType="application/vnd.openxmlformats-officedocument.spreadsheetml.table+xml"/>
  <Override PartName="/xl/comments80.xml" ContentType="application/vnd.openxmlformats-officedocument.spreadsheetml.comments+xml"/>
  <Override PartName="/xl/tables/table82.xml" ContentType="application/vnd.openxmlformats-officedocument.spreadsheetml.table+xml"/>
  <Override PartName="/xl/comments81.xml" ContentType="application/vnd.openxmlformats-officedocument.spreadsheetml.comments+xml"/>
  <Override PartName="/xl/tables/table83.xml" ContentType="application/vnd.openxmlformats-officedocument.spreadsheetml.table+xml"/>
  <Override PartName="/xl/comments82.xml" ContentType="application/vnd.openxmlformats-officedocument.spreadsheetml.comments+xml"/>
  <Override PartName="/xl/tables/table84.xml" ContentType="application/vnd.openxmlformats-officedocument.spreadsheetml.table+xml"/>
  <Override PartName="/xl/comments83.xml" ContentType="application/vnd.openxmlformats-officedocument.spreadsheetml.comments+xml"/>
  <Override PartName="/xl/tables/table85.xml" ContentType="application/vnd.openxmlformats-officedocument.spreadsheetml.table+xml"/>
  <Override PartName="/xl/comments84.xml" ContentType="application/vnd.openxmlformats-officedocument.spreadsheetml.comments+xml"/>
  <Override PartName="/xl/tables/table86.xml" ContentType="application/vnd.openxmlformats-officedocument.spreadsheetml.table+xml"/>
  <Override PartName="/xl/comments85.xml" ContentType="application/vnd.openxmlformats-officedocument.spreadsheetml.comments+xml"/>
  <Override PartName="/xl/tables/table87.xml" ContentType="application/vnd.openxmlformats-officedocument.spreadsheetml.table+xml"/>
  <Override PartName="/xl/comments86.xml" ContentType="application/vnd.openxmlformats-officedocument.spreadsheetml.comments+xml"/>
  <Override PartName="/xl/tables/table88.xml" ContentType="application/vnd.openxmlformats-officedocument.spreadsheetml.table+xml"/>
  <Override PartName="/xl/comments87.xml" ContentType="application/vnd.openxmlformats-officedocument.spreadsheetml.comments+xml"/>
  <Override PartName="/xl/tables/table89.xml" ContentType="application/vnd.openxmlformats-officedocument.spreadsheetml.table+xml"/>
  <Override PartName="/xl/comments88.xml" ContentType="application/vnd.openxmlformats-officedocument.spreadsheetml.comments+xml"/>
  <Override PartName="/xl/tables/table90.xml" ContentType="application/vnd.openxmlformats-officedocument.spreadsheetml.table+xml"/>
  <Override PartName="/xl/comments89.xml" ContentType="application/vnd.openxmlformats-officedocument.spreadsheetml.comments+xml"/>
  <Override PartName="/xl/tables/table91.xml" ContentType="application/vnd.openxmlformats-officedocument.spreadsheetml.table+xml"/>
  <Override PartName="/xl/comments90.xml" ContentType="application/vnd.openxmlformats-officedocument.spreadsheetml.comments+xml"/>
  <Override PartName="/xl/tables/table92.xml" ContentType="application/vnd.openxmlformats-officedocument.spreadsheetml.table+xml"/>
  <Override PartName="/xl/comments91.xml" ContentType="application/vnd.openxmlformats-officedocument.spreadsheetml.comments+xml"/>
  <Override PartName="/xl/tables/table93.xml" ContentType="application/vnd.openxmlformats-officedocument.spreadsheetml.table+xml"/>
  <Override PartName="/xl/comments92.xml" ContentType="application/vnd.openxmlformats-officedocument.spreadsheetml.comments+xml"/>
  <Override PartName="/xl/tables/table94.xml" ContentType="application/vnd.openxmlformats-officedocument.spreadsheetml.table+xml"/>
  <Override PartName="/xl/comments93.xml" ContentType="application/vnd.openxmlformats-officedocument.spreadsheetml.comments+xml"/>
  <Override PartName="/xl/tables/table95.xml" ContentType="application/vnd.openxmlformats-officedocument.spreadsheetml.table+xml"/>
  <Override PartName="/xl/comments94.xml" ContentType="application/vnd.openxmlformats-officedocument.spreadsheetml.comments+xml"/>
  <Override PartName="/xl/tables/table96.xml" ContentType="application/vnd.openxmlformats-officedocument.spreadsheetml.table+xml"/>
  <Override PartName="/xl/comments95.xml" ContentType="application/vnd.openxmlformats-officedocument.spreadsheetml.comments+xml"/>
  <Override PartName="/xl/tables/table97.xml" ContentType="application/vnd.openxmlformats-officedocument.spreadsheetml.table+xml"/>
  <Override PartName="/xl/comments96.xml" ContentType="application/vnd.openxmlformats-officedocument.spreadsheetml.comments+xml"/>
  <Override PartName="/xl/tables/table98.xml" ContentType="application/vnd.openxmlformats-officedocument.spreadsheetml.table+xml"/>
  <Override PartName="/xl/comments97.xml" ContentType="application/vnd.openxmlformats-officedocument.spreadsheetml.comments+xml"/>
  <Override PartName="/xl/tables/table99.xml" ContentType="application/vnd.openxmlformats-officedocument.spreadsheetml.table+xml"/>
  <Override PartName="/xl/comments98.xml" ContentType="application/vnd.openxmlformats-officedocument.spreadsheetml.comments+xml"/>
  <Override PartName="/xl/tables/table100.xml" ContentType="application/vnd.openxmlformats-officedocument.spreadsheetml.table+xml"/>
  <Override PartName="/xl/comments99.xml" ContentType="application/vnd.openxmlformats-officedocument.spreadsheetml.comments+xml"/>
  <Override PartName="/xl/tables/table101.xml" ContentType="application/vnd.openxmlformats-officedocument.spreadsheetml.table+xml"/>
  <Override PartName="/xl/comments100.xml" ContentType="application/vnd.openxmlformats-officedocument.spreadsheetml.comments+xml"/>
  <Override PartName="/xl/tables/table102.xml" ContentType="application/vnd.openxmlformats-officedocument.spreadsheetml.table+xml"/>
  <Override PartName="/xl/comments101.xml" ContentType="application/vnd.openxmlformats-officedocument.spreadsheetml.comments+xml"/>
  <Override PartName="/xl/tables/table103.xml" ContentType="application/vnd.openxmlformats-officedocument.spreadsheetml.table+xml"/>
  <Override PartName="/xl/comments102.xml" ContentType="application/vnd.openxmlformats-officedocument.spreadsheetml.comments+xml"/>
  <Override PartName="/xl/tables/table104.xml" ContentType="application/vnd.openxmlformats-officedocument.spreadsheetml.table+xml"/>
  <Override PartName="/xl/comments103.xml" ContentType="application/vnd.openxmlformats-officedocument.spreadsheetml.comments+xml"/>
  <Override PartName="/xl/tables/table105.xml" ContentType="application/vnd.openxmlformats-officedocument.spreadsheetml.table+xml"/>
  <Override PartName="/xl/comments104.xml" ContentType="application/vnd.openxmlformats-officedocument.spreadsheetml.comments+xml"/>
  <Override PartName="/xl/tables/table106.xml" ContentType="application/vnd.openxmlformats-officedocument.spreadsheetml.table+xml"/>
  <Override PartName="/xl/comments105.xml" ContentType="application/vnd.openxmlformats-officedocument.spreadsheetml.comments+xml"/>
  <Override PartName="/xl/tables/table107.xml" ContentType="application/vnd.openxmlformats-officedocument.spreadsheetml.table+xml"/>
  <Override PartName="/xl/comments106.xml" ContentType="application/vnd.openxmlformats-officedocument.spreadsheetml.comments+xml"/>
  <Override PartName="/xl/tables/table108.xml" ContentType="application/vnd.openxmlformats-officedocument.spreadsheetml.table+xml"/>
  <Override PartName="/xl/comments107.xml" ContentType="application/vnd.openxmlformats-officedocument.spreadsheetml.comments+xml"/>
  <Override PartName="/xl/tables/table109.xml" ContentType="application/vnd.openxmlformats-officedocument.spreadsheetml.table+xml"/>
  <Override PartName="/xl/comments108.xml" ContentType="application/vnd.openxmlformats-officedocument.spreadsheetml.comments+xml"/>
  <Override PartName="/xl/tables/table110.xml" ContentType="application/vnd.openxmlformats-officedocument.spreadsheetml.table+xml"/>
  <Override PartName="/xl/comments109.xml" ContentType="application/vnd.openxmlformats-officedocument.spreadsheetml.comments+xml"/>
  <Override PartName="/xl/tables/table111.xml" ContentType="application/vnd.openxmlformats-officedocument.spreadsheetml.table+xml"/>
  <Override PartName="/xl/comments110.xml" ContentType="application/vnd.openxmlformats-officedocument.spreadsheetml.comments+xml"/>
  <Override PartName="/xl/tables/table112.xml" ContentType="application/vnd.openxmlformats-officedocument.spreadsheetml.table+xml"/>
  <Override PartName="/xl/comments111.xml" ContentType="application/vnd.openxmlformats-officedocument.spreadsheetml.comments+xml"/>
  <Override PartName="/xl/tables/table113.xml" ContentType="application/vnd.openxmlformats-officedocument.spreadsheetml.table+xml"/>
  <Override PartName="/xl/comments112.xml" ContentType="application/vnd.openxmlformats-officedocument.spreadsheetml.comments+xml"/>
  <Override PartName="/xl/tables/table114.xml" ContentType="application/vnd.openxmlformats-officedocument.spreadsheetml.table+xml"/>
  <Override PartName="/xl/comments113.xml" ContentType="application/vnd.openxmlformats-officedocument.spreadsheetml.comments+xml"/>
  <Override PartName="/xl/tables/table115.xml" ContentType="application/vnd.openxmlformats-officedocument.spreadsheetml.table+xml"/>
  <Override PartName="/xl/comments114.xml" ContentType="application/vnd.openxmlformats-officedocument.spreadsheetml.comments+xml"/>
  <Override PartName="/xl/tables/table116.xml" ContentType="application/vnd.openxmlformats-officedocument.spreadsheetml.table+xml"/>
  <Override PartName="/xl/comments115.xml" ContentType="application/vnd.openxmlformats-officedocument.spreadsheetml.comments+xml"/>
  <Override PartName="/xl/tables/table117.xml" ContentType="application/vnd.openxmlformats-officedocument.spreadsheetml.table+xml"/>
  <Override PartName="/xl/comments116.xml" ContentType="application/vnd.openxmlformats-officedocument.spreadsheetml.comments+xml"/>
  <Override PartName="/xl/tables/table118.xml" ContentType="application/vnd.openxmlformats-officedocument.spreadsheetml.table+xml"/>
  <Override PartName="/xl/comments117.xml" ContentType="application/vnd.openxmlformats-officedocument.spreadsheetml.comments+xml"/>
  <Override PartName="/xl/tables/table119.xml" ContentType="application/vnd.openxmlformats-officedocument.spreadsheetml.table+xml"/>
  <Override PartName="/xl/comments118.xml" ContentType="application/vnd.openxmlformats-officedocument.spreadsheetml.comments+xml"/>
  <Override PartName="/xl/tables/table120.xml" ContentType="application/vnd.openxmlformats-officedocument.spreadsheetml.table+xml"/>
  <Override PartName="/xl/comments119.xml" ContentType="application/vnd.openxmlformats-officedocument.spreadsheetml.comments+xml"/>
  <Override PartName="/xl/tables/table121.xml" ContentType="application/vnd.openxmlformats-officedocument.spreadsheetml.table+xml"/>
  <Override PartName="/xl/comments120.xml" ContentType="application/vnd.openxmlformats-officedocument.spreadsheetml.comments+xml"/>
  <Override PartName="/xl/tables/table122.xml" ContentType="application/vnd.openxmlformats-officedocument.spreadsheetml.table+xml"/>
  <Override PartName="/xl/comments1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mc:AlternateContent xmlns:mc="http://schemas.openxmlformats.org/markup-compatibility/2006">
    <mc:Choice Requires="x15">
      <x15ac:absPath xmlns:x15ac="http://schemas.microsoft.com/office/spreadsheetml/2010/11/ac" url="C:\Users\danie\GDrive\UNESCO_2020\6_Products\Revised Tables January 2021\"/>
    </mc:Choice>
  </mc:AlternateContent>
  <xr:revisionPtr revIDLastSave="0" documentId="13_ncr:1_{64C6FE24-6400-4B02-83F0-41AE1AAA3ECE}" xr6:coauthVersionLast="46" xr6:coauthVersionMax="46" xr10:uidLastSave="{00000000-0000-0000-0000-000000000000}"/>
  <bookViews>
    <workbookView xWindow="-120" yWindow="-120" windowWidth="29040" windowHeight="15840" xr2:uid="{00000000-000D-0000-FFFF-FFFF00000000}"/>
  </bookViews>
  <sheets>
    <sheet name="TOC" sheetId="1" r:id="rId1"/>
    <sheet name="1" sheetId="2" r:id="rId2"/>
    <sheet name="2" sheetId="3" r:id="rId3"/>
    <sheet name="3" sheetId="4" r:id="rId4"/>
    <sheet name="4"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5" r:id="rId15"/>
    <sheet name="15" sheetId="16" r:id="rId16"/>
    <sheet name="16" sheetId="17" r:id="rId17"/>
    <sheet name="17" sheetId="18" r:id="rId18"/>
    <sheet name="18" sheetId="19" r:id="rId19"/>
    <sheet name="19" sheetId="20" r:id="rId20"/>
    <sheet name="20" sheetId="21" r:id="rId21"/>
    <sheet name="21" sheetId="22" r:id="rId22"/>
    <sheet name="22" sheetId="23" r:id="rId23"/>
    <sheet name="23" sheetId="24" r:id="rId24"/>
    <sheet name="24" sheetId="25" r:id="rId25"/>
    <sheet name="25" sheetId="26" r:id="rId26"/>
    <sheet name="26" sheetId="27" r:id="rId27"/>
    <sheet name="27" sheetId="28" r:id="rId28"/>
    <sheet name="28" sheetId="29" r:id="rId29"/>
    <sheet name="29" sheetId="30" r:id="rId30"/>
    <sheet name="30" sheetId="31" r:id="rId31"/>
    <sheet name="31" sheetId="32" r:id="rId32"/>
    <sheet name="32" sheetId="33" r:id="rId33"/>
    <sheet name="33" sheetId="34" r:id="rId34"/>
    <sheet name="34" sheetId="35" r:id="rId35"/>
    <sheet name="35" sheetId="36" r:id="rId36"/>
    <sheet name="36" sheetId="37" r:id="rId37"/>
    <sheet name="37" sheetId="38" r:id="rId38"/>
    <sheet name="38" sheetId="39" r:id="rId39"/>
    <sheet name="39" sheetId="40" r:id="rId40"/>
    <sheet name="40" sheetId="41" r:id="rId41"/>
    <sheet name="41" sheetId="42" r:id="rId42"/>
    <sheet name="42" sheetId="43" r:id="rId43"/>
    <sheet name="43" sheetId="44" r:id="rId44"/>
    <sheet name="44" sheetId="45" r:id="rId45"/>
    <sheet name="45" sheetId="46" r:id="rId46"/>
    <sheet name="46" sheetId="47" r:id="rId47"/>
    <sheet name="47" sheetId="48" r:id="rId48"/>
    <sheet name="48" sheetId="49" r:id="rId49"/>
    <sheet name="49" sheetId="50" r:id="rId50"/>
    <sheet name="50" sheetId="51" r:id="rId51"/>
    <sheet name="51" sheetId="52" r:id="rId52"/>
    <sheet name="52" sheetId="53" r:id="rId53"/>
    <sheet name="53" sheetId="54" r:id="rId54"/>
    <sheet name="54" sheetId="55" r:id="rId55"/>
    <sheet name="55" sheetId="56" r:id="rId56"/>
    <sheet name="56" sheetId="57" r:id="rId57"/>
    <sheet name="57" sheetId="58" r:id="rId58"/>
    <sheet name="58" sheetId="59" r:id="rId59"/>
    <sheet name="59" sheetId="60" r:id="rId60"/>
    <sheet name="60" sheetId="61" r:id="rId61"/>
    <sheet name="61" sheetId="62" r:id="rId62"/>
    <sheet name="62" sheetId="63" r:id="rId63"/>
    <sheet name="63" sheetId="64" r:id="rId64"/>
    <sheet name="64" sheetId="65" r:id="rId65"/>
    <sheet name="65" sheetId="66" r:id="rId66"/>
    <sheet name="66" sheetId="67" r:id="rId67"/>
    <sheet name="67" sheetId="68" r:id="rId68"/>
    <sheet name="68" sheetId="69" r:id="rId69"/>
    <sheet name="69" sheetId="70" r:id="rId70"/>
    <sheet name="70" sheetId="71" r:id="rId71"/>
    <sheet name="71" sheetId="72" r:id="rId72"/>
    <sheet name="72" sheetId="73" r:id="rId73"/>
    <sheet name="73" sheetId="74" r:id="rId74"/>
    <sheet name="74" sheetId="75" r:id="rId75"/>
    <sheet name="75" sheetId="76" r:id="rId76"/>
    <sheet name="76" sheetId="77" r:id="rId77"/>
    <sheet name="77" sheetId="78" r:id="rId78"/>
    <sheet name="78" sheetId="79" r:id="rId79"/>
    <sheet name="79" sheetId="80" r:id="rId80"/>
    <sheet name="80" sheetId="81" r:id="rId81"/>
    <sheet name="81" sheetId="82" r:id="rId82"/>
    <sheet name="82" sheetId="83" r:id="rId83"/>
    <sheet name="83" sheetId="84" r:id="rId84"/>
    <sheet name="84" sheetId="85" r:id="rId85"/>
    <sheet name="85" sheetId="86" r:id="rId86"/>
    <sheet name="86" sheetId="87" r:id="rId87"/>
    <sheet name="87" sheetId="88" r:id="rId88"/>
    <sheet name="88" sheetId="89" r:id="rId89"/>
    <sheet name="89" sheetId="90" r:id="rId90"/>
    <sheet name="90" sheetId="91" r:id="rId91"/>
    <sheet name="91" sheetId="92" r:id="rId92"/>
    <sheet name="92" sheetId="93" r:id="rId93"/>
    <sheet name="93" sheetId="94" r:id="rId94"/>
    <sheet name="94" sheetId="95" r:id="rId95"/>
    <sheet name="95" sheetId="96" r:id="rId96"/>
    <sheet name="96" sheetId="97" r:id="rId97"/>
    <sheet name="97" sheetId="98" r:id="rId98"/>
    <sheet name="98" sheetId="99" r:id="rId99"/>
    <sheet name="99" sheetId="100" r:id="rId100"/>
    <sheet name="100" sheetId="101" r:id="rId101"/>
    <sheet name="101" sheetId="102" r:id="rId102"/>
    <sheet name="102" sheetId="103" r:id="rId103"/>
    <sheet name="103" sheetId="104" r:id="rId104"/>
    <sheet name="104" sheetId="105" r:id="rId105"/>
    <sheet name="105" sheetId="106" r:id="rId106"/>
    <sheet name="106" sheetId="107" r:id="rId107"/>
    <sheet name="107" sheetId="108" r:id="rId108"/>
    <sheet name="108" sheetId="109" r:id="rId109"/>
    <sheet name="109" sheetId="110" r:id="rId110"/>
    <sheet name="110" sheetId="111" r:id="rId111"/>
    <sheet name="111" sheetId="112" r:id="rId112"/>
    <sheet name="112" sheetId="113" r:id="rId113"/>
    <sheet name="113" sheetId="114" r:id="rId114"/>
    <sheet name="114" sheetId="115" r:id="rId115"/>
    <sheet name="115" sheetId="116" r:id="rId116"/>
    <sheet name="116" sheetId="117" r:id="rId117"/>
    <sheet name="117" sheetId="118" r:id="rId118"/>
    <sheet name="118" sheetId="119" r:id="rId119"/>
    <sheet name="119" sheetId="120" r:id="rId120"/>
    <sheet name="120" sheetId="121" r:id="rId121"/>
    <sheet name="121" sheetId="122" r:id="rId12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1" i="122" l="1"/>
  <c r="A11" i="121"/>
  <c r="A11" i="120"/>
  <c r="A11" i="119"/>
  <c r="A11" i="118"/>
  <c r="A11" i="117"/>
  <c r="A11" i="116"/>
  <c r="A11" i="115"/>
  <c r="A11" i="114"/>
  <c r="A11" i="113"/>
  <c r="A11" i="112"/>
  <c r="A11" i="111"/>
  <c r="A11" i="110"/>
  <c r="A11" i="109"/>
  <c r="A11" i="108"/>
  <c r="A11" i="107"/>
  <c r="A11" i="106"/>
  <c r="A11" i="105"/>
  <c r="A11" i="104"/>
  <c r="A11" i="103"/>
  <c r="A11" i="102"/>
  <c r="A11" i="101"/>
  <c r="A11" i="100"/>
  <c r="A11" i="99"/>
  <c r="A11" i="98"/>
  <c r="A11" i="97"/>
  <c r="A11" i="96"/>
  <c r="A11" i="95"/>
  <c r="A11" i="94"/>
  <c r="A11" i="93"/>
  <c r="A11" i="92"/>
  <c r="A11" i="91"/>
  <c r="A11" i="90"/>
  <c r="A11" i="89"/>
  <c r="A11" i="88"/>
  <c r="A11" i="87"/>
  <c r="A11" i="86"/>
  <c r="A11" i="85"/>
  <c r="A11" i="84"/>
  <c r="A11" i="83"/>
  <c r="A11" i="82"/>
  <c r="A11" i="81"/>
  <c r="A11" i="80"/>
  <c r="A11" i="79"/>
  <c r="A11" i="78"/>
  <c r="A11" i="77"/>
  <c r="A11" i="76"/>
  <c r="A11" i="75"/>
  <c r="A11" i="74"/>
  <c r="A11" i="73"/>
  <c r="A11" i="72"/>
  <c r="A11" i="71"/>
  <c r="A11" i="70"/>
  <c r="A11" i="69"/>
  <c r="A11" i="68"/>
  <c r="A11" i="67"/>
  <c r="A11" i="66"/>
  <c r="A11" i="65"/>
  <c r="A11" i="64"/>
  <c r="A11" i="63"/>
  <c r="A11" i="62"/>
  <c r="A11" i="61"/>
  <c r="A11" i="60"/>
  <c r="A11" i="59"/>
  <c r="A11" i="58"/>
  <c r="A11" i="57"/>
  <c r="A11" i="56"/>
  <c r="A11" i="55"/>
  <c r="A11" i="54"/>
  <c r="A11" i="53"/>
  <c r="A11" i="52"/>
  <c r="A11" i="51"/>
  <c r="A11" i="50"/>
  <c r="A11" i="49"/>
  <c r="A11" i="48"/>
  <c r="A11" i="47"/>
  <c r="A11" i="46"/>
  <c r="A11" i="45"/>
  <c r="A11" i="44"/>
  <c r="A11" i="43"/>
  <c r="A11" i="42"/>
  <c r="A11" i="41"/>
  <c r="A11" i="40"/>
  <c r="A11" i="39"/>
  <c r="A11" i="38"/>
  <c r="A11" i="37"/>
  <c r="A11" i="36"/>
  <c r="A11" i="35"/>
  <c r="A11" i="34"/>
  <c r="A11" i="33"/>
  <c r="A11" i="32"/>
  <c r="A11" i="31"/>
  <c r="A11" i="30"/>
  <c r="A11" i="29"/>
  <c r="A11" i="28"/>
  <c r="A11" i="27"/>
  <c r="A11" i="26"/>
  <c r="A11" i="25"/>
  <c r="A11" i="24"/>
  <c r="A11" i="23"/>
  <c r="A11" i="22"/>
  <c r="A11" i="21"/>
  <c r="A11" i="20"/>
  <c r="A11" i="19"/>
  <c r="A11" i="18"/>
  <c r="A11" i="17"/>
  <c r="A11" i="16"/>
  <c r="A11" i="15"/>
  <c r="A11" i="14"/>
  <c r="A11" i="13"/>
  <c r="A11" i="12"/>
  <c r="A11" i="11"/>
  <c r="A11" i="10"/>
  <c r="A11" i="9"/>
  <c r="A11" i="8"/>
  <c r="A11" i="7"/>
  <c r="A11" i="6"/>
  <c r="A11" i="5"/>
  <c r="A11" i="4"/>
  <c r="A11" i="3"/>
  <c r="A11" i="2"/>
  <c r="K128" i="1"/>
  <c r="A128" i="1"/>
  <c r="K127" i="1"/>
  <c r="A127" i="1"/>
  <c r="K126" i="1"/>
  <c r="A126" i="1"/>
  <c r="K125" i="1"/>
  <c r="A125" i="1"/>
  <c r="K124" i="1"/>
  <c r="A124" i="1"/>
  <c r="K123" i="1"/>
  <c r="A123" i="1"/>
  <c r="K122" i="1"/>
  <c r="A122" i="1"/>
  <c r="K121" i="1"/>
  <c r="A121" i="1"/>
  <c r="K120" i="1"/>
  <c r="A120" i="1"/>
  <c r="K119" i="1"/>
  <c r="A119" i="1"/>
  <c r="K118" i="1"/>
  <c r="A118" i="1"/>
  <c r="K117" i="1"/>
  <c r="A117" i="1"/>
  <c r="K116" i="1"/>
  <c r="A116" i="1"/>
  <c r="K115" i="1"/>
  <c r="A115" i="1"/>
  <c r="K114" i="1"/>
  <c r="A114" i="1"/>
  <c r="K113" i="1"/>
  <c r="A113" i="1"/>
  <c r="K112" i="1"/>
  <c r="A112" i="1"/>
  <c r="K111" i="1"/>
  <c r="A111" i="1"/>
  <c r="K110" i="1"/>
  <c r="A110" i="1"/>
  <c r="K109" i="1"/>
  <c r="A109" i="1"/>
  <c r="K108" i="1"/>
  <c r="A108" i="1"/>
  <c r="K107" i="1"/>
  <c r="A107" i="1"/>
  <c r="K106" i="1"/>
  <c r="A106" i="1"/>
  <c r="K105" i="1"/>
  <c r="A105" i="1"/>
  <c r="K104" i="1"/>
  <c r="A104" i="1"/>
  <c r="K103" i="1"/>
  <c r="A103" i="1"/>
  <c r="K102" i="1"/>
  <c r="A102" i="1"/>
  <c r="K101" i="1"/>
  <c r="A101" i="1"/>
  <c r="K100" i="1"/>
  <c r="A100" i="1"/>
  <c r="K99" i="1"/>
  <c r="A99" i="1"/>
  <c r="K98" i="1"/>
  <c r="A98" i="1"/>
  <c r="K97" i="1"/>
  <c r="A97" i="1"/>
  <c r="K96" i="1"/>
  <c r="A96" i="1"/>
  <c r="K95" i="1"/>
  <c r="A95" i="1"/>
  <c r="K94" i="1"/>
  <c r="A94" i="1"/>
  <c r="K93" i="1"/>
  <c r="A93" i="1"/>
  <c r="K92" i="1"/>
  <c r="A92" i="1"/>
  <c r="K91" i="1"/>
  <c r="A91" i="1"/>
  <c r="K90" i="1"/>
  <c r="A90" i="1"/>
  <c r="K89" i="1"/>
  <c r="A89" i="1"/>
  <c r="K88" i="1"/>
  <c r="A88" i="1"/>
  <c r="K87" i="1"/>
  <c r="A87" i="1"/>
  <c r="K86" i="1"/>
  <c r="A86" i="1"/>
  <c r="K85" i="1"/>
  <c r="A85" i="1"/>
  <c r="K84" i="1"/>
  <c r="A84" i="1"/>
  <c r="K83" i="1"/>
  <c r="A83" i="1"/>
  <c r="K82" i="1"/>
  <c r="A82" i="1"/>
  <c r="K81" i="1"/>
  <c r="A81" i="1"/>
  <c r="K80" i="1"/>
  <c r="A80" i="1"/>
  <c r="K79" i="1"/>
  <c r="A79" i="1"/>
  <c r="K78" i="1"/>
  <c r="A78" i="1"/>
  <c r="K77" i="1"/>
  <c r="A77" i="1"/>
  <c r="K76" i="1"/>
  <c r="A76" i="1"/>
  <c r="K75" i="1"/>
  <c r="A75" i="1"/>
  <c r="K74" i="1"/>
  <c r="A74" i="1"/>
  <c r="K73" i="1"/>
  <c r="A73" i="1"/>
  <c r="K72" i="1"/>
  <c r="A72" i="1"/>
  <c r="K71" i="1"/>
  <c r="A71" i="1"/>
  <c r="K70" i="1"/>
  <c r="A70" i="1"/>
  <c r="K69" i="1"/>
  <c r="A69" i="1"/>
  <c r="K68" i="1"/>
  <c r="A68" i="1"/>
  <c r="K67" i="1"/>
  <c r="A67" i="1"/>
  <c r="K66" i="1"/>
  <c r="A66" i="1"/>
  <c r="K65" i="1"/>
  <c r="A65" i="1"/>
  <c r="K64" i="1"/>
  <c r="A64" i="1"/>
  <c r="K63" i="1"/>
  <c r="A63" i="1"/>
  <c r="K62" i="1"/>
  <c r="A62" i="1"/>
  <c r="K61" i="1"/>
  <c r="A61" i="1"/>
  <c r="K60" i="1"/>
  <c r="A60" i="1"/>
  <c r="K59" i="1"/>
  <c r="A59" i="1"/>
  <c r="K58" i="1"/>
  <c r="A58" i="1"/>
  <c r="K57" i="1"/>
  <c r="A57" i="1"/>
  <c r="K56" i="1"/>
  <c r="A56" i="1"/>
  <c r="K55" i="1"/>
  <c r="A55" i="1"/>
  <c r="K54" i="1"/>
  <c r="A54" i="1"/>
  <c r="K53" i="1"/>
  <c r="A53" i="1"/>
  <c r="K52" i="1"/>
  <c r="A52" i="1"/>
  <c r="K51" i="1"/>
  <c r="A51" i="1"/>
  <c r="K50" i="1"/>
  <c r="A50" i="1"/>
  <c r="K49" i="1"/>
  <c r="A49" i="1"/>
  <c r="K48" i="1"/>
  <c r="A48" i="1"/>
  <c r="K47" i="1"/>
  <c r="A47" i="1"/>
  <c r="K46" i="1"/>
  <c r="A46" i="1"/>
  <c r="K45" i="1"/>
  <c r="A45" i="1"/>
  <c r="K44" i="1"/>
  <c r="A44" i="1"/>
  <c r="K43" i="1"/>
  <c r="A43" i="1"/>
  <c r="K42" i="1"/>
  <c r="A42" i="1"/>
  <c r="K41" i="1"/>
  <c r="A41" i="1"/>
  <c r="K40" i="1"/>
  <c r="A40" i="1"/>
  <c r="K39" i="1"/>
  <c r="A39" i="1"/>
  <c r="K38" i="1"/>
  <c r="A38" i="1"/>
  <c r="K37" i="1"/>
  <c r="A37" i="1"/>
  <c r="K36" i="1"/>
  <c r="A36" i="1"/>
  <c r="K35" i="1"/>
  <c r="A35" i="1"/>
  <c r="K34" i="1"/>
  <c r="A34" i="1"/>
  <c r="K33" i="1"/>
  <c r="A33" i="1"/>
  <c r="K32" i="1"/>
  <c r="A32" i="1"/>
  <c r="K31" i="1"/>
  <c r="A31" i="1"/>
  <c r="K30" i="1"/>
  <c r="A30" i="1"/>
  <c r="K29" i="1"/>
  <c r="A29" i="1"/>
  <c r="K28" i="1"/>
  <c r="A28" i="1"/>
  <c r="K27" i="1"/>
  <c r="A27" i="1"/>
  <c r="K26" i="1"/>
  <c r="A26" i="1"/>
  <c r="K25" i="1"/>
  <c r="A25" i="1"/>
  <c r="K24" i="1"/>
  <c r="A24" i="1"/>
  <c r="K23" i="1"/>
  <c r="A23" i="1"/>
  <c r="K22" i="1"/>
  <c r="A22" i="1"/>
  <c r="K21" i="1"/>
  <c r="A21" i="1"/>
  <c r="K20" i="1"/>
  <c r="A20" i="1"/>
  <c r="K19" i="1"/>
  <c r="A19" i="1"/>
  <c r="K18" i="1"/>
  <c r="A18" i="1"/>
  <c r="K17" i="1"/>
  <c r="A17" i="1"/>
  <c r="K16" i="1"/>
  <c r="A16" i="1"/>
  <c r="K15" i="1"/>
  <c r="A15" i="1"/>
  <c r="K14" i="1"/>
  <c r="A14" i="1"/>
  <c r="K13" i="1"/>
  <c r="A13" i="1"/>
  <c r="K12" i="1"/>
  <c r="A12" i="1"/>
  <c r="K11" i="1"/>
  <c r="A11" i="1"/>
  <c r="K10" i="1"/>
  <c r="A10" i="1"/>
  <c r="K9" i="1"/>
  <c r="A9" i="1"/>
  <c r="K8" i="1"/>
  <c r="A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22" authorId="0" shapeId="0" xr:uid="{00000000-0006-0000-0100-000001000000}">
      <text>
        <r>
          <rPr>
            <sz val="10"/>
            <color rgb="FF333333"/>
            <rFont val="Calibri"/>
            <family val="2"/>
          </rPr>
          <t>QUALIFIER: This data point is an ESTIMATE produced by the UNESCO INSTITUTE FOR STATISTICS.</t>
        </r>
      </text>
    </comment>
    <comment ref="F25" authorId="0" shapeId="0" xr:uid="{00000000-0006-0000-0100-000002000000}">
      <text>
        <r>
          <rPr>
            <sz val="10"/>
            <color rgb="FF333333"/>
            <rFont val="Calibri"/>
            <family val="2"/>
          </rPr>
          <t>QUALIFIER: This data point is an ESTIMATE produced by the UNESCO INSTITUTE FOR STATISTICS.</t>
        </r>
      </text>
    </comment>
    <comment ref="G25" authorId="0" shapeId="0" xr:uid="{00000000-0006-0000-0100-000003000000}">
      <text>
        <r>
          <rPr>
            <sz val="10"/>
            <color rgb="FF333333"/>
            <rFont val="Calibri"/>
            <family val="2"/>
          </rPr>
          <t>QUALIFIER: This data point is an ESTIMATE produced by the UNESCO INSTITUTE FOR STATISTICS.</t>
        </r>
      </text>
    </comment>
    <comment ref="H25" authorId="0" shapeId="0" xr:uid="{00000000-0006-0000-0100-000004000000}">
      <text>
        <r>
          <rPr>
            <sz val="10"/>
            <color rgb="FF333333"/>
            <rFont val="Calibri"/>
            <family val="2"/>
          </rPr>
          <t>QUALIFIER: This data point is an ESTIMATE produced by the UNESCO INSTITUTE FOR STATISTICS.</t>
        </r>
      </text>
    </comment>
    <comment ref="D34" authorId="0" shapeId="0" xr:uid="{00000000-0006-0000-0100-000005000000}">
      <text>
        <r>
          <rPr>
            <sz val="10"/>
            <color rgb="FF333333"/>
            <rFont val="Calibri"/>
            <family val="2"/>
          </rPr>
          <t>QUALIFIER: This data point is a NATIONAL ESTIMATE.</t>
        </r>
      </text>
    </comment>
    <comment ref="F35" authorId="0" shapeId="0" xr:uid="{00000000-0006-0000-0100-000006000000}">
      <text>
        <r>
          <rPr>
            <sz val="10"/>
            <color rgb="FF333333"/>
            <rFont val="Calibri"/>
            <family val="2"/>
          </rPr>
          <t>QUALIFIER: This data point is an ESTIMATE produced by the UNESCO INSTITUTE FOR STATISTICS.</t>
        </r>
      </text>
    </comment>
    <comment ref="C44" authorId="0" shapeId="0" xr:uid="{00000000-0006-0000-0100-000007000000}">
      <text>
        <r>
          <rPr>
            <sz val="10"/>
            <color rgb="FF333333"/>
            <rFont val="Calibri"/>
            <family val="2"/>
          </rPr>
          <t>QUALIFIER: This data point is an ESTIMATE produced by the UNESCO INSTITUTE FOR STATISTICS.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35" authorId="0" shapeId="0" xr:uid="{00000000-0006-0000-0A00-000001000000}">
      <text>
        <r>
          <rPr>
            <sz val="10"/>
            <color rgb="FF333333"/>
            <rFont val="Calibri"/>
            <family val="2"/>
          </rPr>
          <t>QUALIFIER: This data point is an ESTIMATE produced by the UNESCO INSTITUTE FOR STATISTICS.</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E15" authorId="0" shapeId="0" xr:uid="{00000000-0006-0000-6400-000001000000}">
      <text>
        <r>
          <rPr>
            <sz val="10"/>
            <color rgb="FF333333"/>
            <rFont val="Calibri"/>
            <family val="2"/>
          </rPr>
          <t>QUALIFIER: This data point is an ESTIMATE produced by the UNESCO INSTITUTE FOR STATISTICS.</t>
        </r>
      </text>
    </comment>
    <comment ref="I17" authorId="0" shapeId="0" xr:uid="{00000000-0006-0000-6400-000002000000}">
      <text>
        <r>
          <rPr>
            <sz val="10"/>
            <color rgb="FF333333"/>
            <rFont val="Calibri"/>
            <family val="2"/>
          </rPr>
          <t>MAGNITUDE: The value will be 0, and should be treated as NIL.</t>
        </r>
      </text>
    </comment>
    <comment ref="J17" authorId="0" shapeId="0" xr:uid="{00000000-0006-0000-6400-000003000000}">
      <text>
        <r>
          <rPr>
            <sz val="10"/>
            <color rgb="FF333333"/>
            <rFont val="Calibri"/>
            <family val="2"/>
          </rPr>
          <t>MAGNITUDE: The value will be 0, and should be treated as NIL.</t>
        </r>
      </text>
    </comment>
    <comment ref="C18" authorId="0" shapeId="0" xr:uid="{00000000-0006-0000-6400-000004000000}">
      <text>
        <r>
          <rPr>
            <sz val="10"/>
            <color rgb="FF333333"/>
            <rFont val="Calibri"/>
            <family val="2"/>
          </rPr>
          <t>MAGNITUDE: The value will be 0, and should be treated as NIL.</t>
        </r>
      </text>
    </comment>
    <comment ref="D18" authorId="0" shapeId="0" xr:uid="{00000000-0006-0000-6400-000005000000}">
      <text>
        <r>
          <rPr>
            <sz val="10"/>
            <color rgb="FF333333"/>
            <rFont val="Calibri"/>
            <family val="2"/>
          </rPr>
          <t>MAGNITUDE: The value will be 0, and should be treated as NIL.</t>
        </r>
      </text>
    </comment>
    <comment ref="E18" authorId="0" shapeId="0" xr:uid="{00000000-0006-0000-6400-000006000000}">
      <text>
        <r>
          <rPr>
            <sz val="10"/>
            <color rgb="FF333333"/>
            <rFont val="Calibri"/>
            <family val="2"/>
          </rPr>
          <t>MAGNITUDE: The value will be 0, and should be treated as NIL.</t>
        </r>
      </text>
    </comment>
    <comment ref="F18" authorId="0" shapeId="0" xr:uid="{00000000-0006-0000-6400-000007000000}">
      <text>
        <r>
          <rPr>
            <sz val="10"/>
            <color rgb="FF333333"/>
            <rFont val="Calibri"/>
            <family val="2"/>
          </rPr>
          <t>MAGNITUDE: The value will be 0, and should be treated as NIL.</t>
        </r>
      </text>
    </comment>
    <comment ref="G18" authorId="0" shapeId="0" xr:uid="{00000000-0006-0000-6400-000008000000}">
      <text>
        <r>
          <rPr>
            <sz val="10"/>
            <color rgb="FF333333"/>
            <rFont val="Calibri"/>
            <family val="2"/>
          </rPr>
          <t>MAGNITUDE: The value will be 0, and should be treated as NIL.</t>
        </r>
      </text>
    </comment>
    <comment ref="H18" authorId="0" shapeId="0" xr:uid="{00000000-0006-0000-6400-000009000000}">
      <text>
        <r>
          <rPr>
            <sz val="10"/>
            <color rgb="FF333333"/>
            <rFont val="Calibri"/>
            <family val="2"/>
          </rPr>
          <t>QUALIFIER: This data point is an ESTIMATE produced by the UNESCO INSTITUTE FOR STATISTICS.</t>
        </r>
      </text>
    </comment>
    <comment ref="F19" authorId="0" shapeId="0" xr:uid="{00000000-0006-0000-6400-00000A000000}">
      <text>
        <r>
          <rPr>
            <sz val="10"/>
            <color rgb="FF333333"/>
            <rFont val="Calibri"/>
            <family val="2"/>
          </rPr>
          <t>MAGNITUDE: The value will be 0, and should be treated as NIL.</t>
        </r>
      </text>
    </comment>
    <comment ref="J19" authorId="0" shapeId="0" xr:uid="{00000000-0006-0000-6400-00000B000000}">
      <text>
        <r>
          <rPr>
            <sz val="10"/>
            <color rgb="FF333333"/>
            <rFont val="Calibri"/>
            <family val="2"/>
          </rPr>
          <t>MAGNITUDE: The value will be 0, and should be treated as NIL.</t>
        </r>
      </text>
    </comment>
    <comment ref="K19" authorId="0" shapeId="0" xr:uid="{00000000-0006-0000-6400-00000C000000}">
      <text>
        <r>
          <rPr>
            <sz val="10"/>
            <color rgb="FF333333"/>
            <rFont val="Calibri"/>
            <family val="2"/>
          </rPr>
          <t>MAGNITUDE: The value will be 0, and should be treated as NIL.</t>
        </r>
      </text>
    </comment>
    <comment ref="G21" authorId="0" shapeId="0" xr:uid="{00000000-0006-0000-6400-00000D000000}">
      <text>
        <r>
          <rPr>
            <sz val="10"/>
            <color rgb="FF333333"/>
            <rFont val="Calibri"/>
            <family val="2"/>
          </rPr>
          <t>QUALIFIER: This data point is an ESTIMATE produced by the UNESCO INSTITUTE FOR STATISTICS.</t>
        </r>
      </text>
    </comment>
    <comment ref="H21" authorId="0" shapeId="0" xr:uid="{00000000-0006-0000-6400-00000E000000}">
      <text>
        <r>
          <rPr>
            <sz val="10"/>
            <color rgb="FF333333"/>
            <rFont val="Calibri"/>
            <family val="2"/>
          </rPr>
          <t>QUALIFIER: This data point is an ESTIMATE produced by the UNESCO INSTITUTE FOR STATISTICS.</t>
        </r>
      </text>
    </comment>
    <comment ref="D22" authorId="0" shapeId="0" xr:uid="{00000000-0006-0000-6400-00000F000000}">
      <text>
        <r>
          <rPr>
            <sz val="10"/>
            <color rgb="FF333333"/>
            <rFont val="Calibri"/>
            <family val="2"/>
          </rPr>
          <t>MAGNITUDE: The value will be 0, and should be treated as NIL.</t>
        </r>
      </text>
    </comment>
    <comment ref="E22" authorId="0" shapeId="0" xr:uid="{00000000-0006-0000-6400-000010000000}">
      <text>
        <r>
          <rPr>
            <sz val="10"/>
            <color rgb="FF333333"/>
            <rFont val="Calibri"/>
            <family val="2"/>
          </rPr>
          <t>MAGNITUDE: The value will be 0, and should be treated as NIL.</t>
        </r>
      </text>
    </comment>
    <comment ref="H22" authorId="0" shapeId="0" xr:uid="{00000000-0006-0000-6400-000011000000}">
      <text>
        <r>
          <rPr>
            <sz val="10"/>
            <color rgb="FF333333"/>
            <rFont val="Calibri"/>
            <family val="2"/>
          </rPr>
          <t>MAGNITUDE: The value will be 0, and should be treated as NIL. QUALIFIER: This data point is an ESTIMATE produced by the UNESCO INSTITUTE FOR STATISTICS.</t>
        </r>
      </text>
    </comment>
    <comment ref="E28" authorId="0" shapeId="0" xr:uid="{00000000-0006-0000-6400-000012000000}">
      <text>
        <r>
          <rPr>
            <sz val="10"/>
            <color rgb="FF333333"/>
            <rFont val="Calibri"/>
            <family val="2"/>
          </rPr>
          <t>QUALIFIER: This data point is an ESTIMATE produced by the UNESCO INSTITUTE FOR STATISTICS.</t>
        </r>
      </text>
    </comment>
    <comment ref="C30" authorId="0" shapeId="0" xr:uid="{00000000-0006-0000-6400-000013000000}">
      <text>
        <r>
          <rPr>
            <sz val="10"/>
            <color rgb="FF333333"/>
            <rFont val="Calibri"/>
            <family val="2"/>
          </rPr>
          <t>QUALIFIER: This data point is an ESTIMATE produced by the UNESCO INSTITUTE FOR STATISTICS.</t>
        </r>
      </text>
    </comment>
    <comment ref="C31" authorId="0" shapeId="0" xr:uid="{00000000-0006-0000-6400-000014000000}">
      <text>
        <r>
          <rPr>
            <sz val="10"/>
            <color rgb="FF333333"/>
            <rFont val="Calibri"/>
            <family val="2"/>
          </rPr>
          <t>MAGNITUDE: The value will be 0, and should be treated as NIL.</t>
        </r>
      </text>
    </comment>
    <comment ref="D31" authorId="0" shapeId="0" xr:uid="{00000000-0006-0000-6400-000015000000}">
      <text>
        <r>
          <rPr>
            <sz val="10"/>
            <color rgb="FF333333"/>
            <rFont val="Calibri"/>
            <family val="2"/>
          </rPr>
          <t>MAGNITUDE: The value will be 0, and should be treated as NIL.</t>
        </r>
      </text>
    </comment>
    <comment ref="E31" authorId="0" shapeId="0" xr:uid="{00000000-0006-0000-6400-000016000000}">
      <text>
        <r>
          <rPr>
            <sz val="10"/>
            <color rgb="FF333333"/>
            <rFont val="Calibri"/>
            <family val="2"/>
          </rPr>
          <t>MAGNITUDE: The value will be 0, and should be treated as NIL.</t>
        </r>
      </text>
    </comment>
    <comment ref="F31" authorId="0" shapeId="0" xr:uid="{00000000-0006-0000-6400-000017000000}">
      <text>
        <r>
          <rPr>
            <sz val="10"/>
            <color rgb="FF333333"/>
            <rFont val="Calibri"/>
            <family val="2"/>
          </rPr>
          <t>QUALIFIER: This data point is an ESTIMATE produced by the UNESCO INSTITUTE FOR STATISTICS.</t>
        </r>
      </text>
    </comment>
    <comment ref="G31" authorId="0" shapeId="0" xr:uid="{00000000-0006-0000-6400-000018000000}">
      <text>
        <r>
          <rPr>
            <sz val="10"/>
            <color rgb="FF333333"/>
            <rFont val="Calibri"/>
            <family val="2"/>
          </rPr>
          <t>QUALIFIER: This data point is an ESTIMATE produced by the UNESCO INSTITUTE FOR STATISTICS.</t>
        </r>
      </text>
    </comment>
    <comment ref="H31" authorId="0" shapeId="0" xr:uid="{00000000-0006-0000-6400-000019000000}">
      <text>
        <r>
          <rPr>
            <sz val="10"/>
            <color rgb="FF333333"/>
            <rFont val="Calibri"/>
            <family val="2"/>
          </rPr>
          <t>MAGNITUDE: The value will be 0, and should be treated as NIL.</t>
        </r>
      </text>
    </comment>
    <comment ref="D32" authorId="0" shapeId="0" xr:uid="{00000000-0006-0000-6400-00001A000000}">
      <text>
        <r>
          <rPr>
            <sz val="10"/>
            <color rgb="FF333333"/>
            <rFont val="Calibri"/>
            <family val="2"/>
          </rPr>
          <t>QUALIFIER: This data point is an ESTIMATE produced by the UNESCO INSTITUTE FOR STATISTICS.</t>
        </r>
      </text>
    </comment>
    <comment ref="E32" authorId="0" shapeId="0" xr:uid="{00000000-0006-0000-6400-00001B000000}">
      <text>
        <r>
          <rPr>
            <sz val="10"/>
            <color rgb="FF333333"/>
            <rFont val="Calibri"/>
            <family val="2"/>
          </rPr>
          <t>QUALIFIER: This data point is an ESTIMATE produced by the UNESCO INSTITUTE FOR STATISTICS.</t>
        </r>
      </text>
    </comment>
    <comment ref="H32" authorId="0" shapeId="0" xr:uid="{00000000-0006-0000-6400-00001C000000}">
      <text>
        <r>
          <rPr>
            <sz val="10"/>
            <color rgb="FF333333"/>
            <rFont val="Calibri"/>
            <family val="2"/>
          </rPr>
          <t>QUALIFIER: This data point is an ESTIMATE produced by the UNESCO INSTITUTE FOR STATISTICS.</t>
        </r>
      </text>
    </comment>
    <comment ref="C33" authorId="0" shapeId="0" xr:uid="{00000000-0006-0000-6400-00001D000000}">
      <text>
        <r>
          <rPr>
            <sz val="10"/>
            <color rgb="FF333333"/>
            <rFont val="Calibri"/>
            <family val="2"/>
          </rPr>
          <t>MAGNITUDE: The value will be 0, and should be treated as NIL.</t>
        </r>
      </text>
    </comment>
    <comment ref="D33" authorId="0" shapeId="0" xr:uid="{00000000-0006-0000-6400-00001E000000}">
      <text>
        <r>
          <rPr>
            <sz val="10"/>
            <color rgb="FF333333"/>
            <rFont val="Calibri"/>
            <family val="2"/>
          </rPr>
          <t>MAGNITUDE: The value will be 0, and should be treated as NIL.</t>
        </r>
      </text>
    </comment>
    <comment ref="E33" authorId="0" shapeId="0" xr:uid="{00000000-0006-0000-6400-00001F000000}">
      <text>
        <r>
          <rPr>
            <sz val="10"/>
            <color rgb="FF333333"/>
            <rFont val="Calibri"/>
            <family val="2"/>
          </rPr>
          <t>MAGNITUDE: The value will be 0, and should be treated as NIL.</t>
        </r>
      </text>
    </comment>
    <comment ref="F33" authorId="0" shapeId="0" xr:uid="{00000000-0006-0000-6400-000020000000}">
      <text>
        <r>
          <rPr>
            <sz val="10"/>
            <color rgb="FF333333"/>
            <rFont val="Calibri"/>
            <family val="2"/>
          </rPr>
          <t>MAGNITUDE: The value will be 0, and should be treated as NIL.</t>
        </r>
      </text>
    </comment>
    <comment ref="G33" authorId="0" shapeId="0" xr:uid="{00000000-0006-0000-6400-000021000000}">
      <text>
        <r>
          <rPr>
            <sz val="10"/>
            <color rgb="FF333333"/>
            <rFont val="Calibri"/>
            <family val="2"/>
          </rPr>
          <t>MAGNITUDE: The value will be 0, and should be treated as NIL.</t>
        </r>
      </text>
    </comment>
    <comment ref="H33" authorId="0" shapeId="0" xr:uid="{00000000-0006-0000-6400-000022000000}">
      <text>
        <r>
          <rPr>
            <sz val="10"/>
            <color rgb="FF333333"/>
            <rFont val="Calibri"/>
            <family val="2"/>
          </rPr>
          <t>MAGNITUDE: The value will be 0, and should be treated as NIL.</t>
        </r>
      </text>
    </comment>
    <comment ref="I33" authorId="0" shapeId="0" xr:uid="{00000000-0006-0000-6400-000023000000}">
      <text>
        <r>
          <rPr>
            <sz val="10"/>
            <color rgb="FF333333"/>
            <rFont val="Calibri"/>
            <family val="2"/>
          </rPr>
          <t>MAGNITUDE: The value will be 0, and should be treated as NIL.</t>
        </r>
      </text>
    </comment>
    <comment ref="J33" authorId="0" shapeId="0" xr:uid="{00000000-0006-0000-6400-000024000000}">
      <text>
        <r>
          <rPr>
            <sz val="10"/>
            <color rgb="FF333333"/>
            <rFont val="Calibri"/>
            <family val="2"/>
          </rPr>
          <t>MAGNITUDE: The value will be 0, and should be treated as NIL.</t>
        </r>
      </text>
    </comment>
    <comment ref="K33" authorId="0" shapeId="0" xr:uid="{00000000-0006-0000-6400-000025000000}">
      <text>
        <r>
          <rPr>
            <sz val="10"/>
            <color rgb="FF333333"/>
            <rFont val="Calibri"/>
            <family val="2"/>
          </rPr>
          <t>MAGNITUDE: The value will be 0, and should be treated as NIL.</t>
        </r>
      </text>
    </comment>
    <comment ref="L33" authorId="0" shapeId="0" xr:uid="{00000000-0006-0000-6400-000026000000}">
      <text>
        <r>
          <rPr>
            <sz val="10"/>
            <color rgb="FF333333"/>
            <rFont val="Calibri"/>
            <family val="2"/>
          </rPr>
          <t>MAGNITUDE: The value will be 0, and should be treated as NIL.</t>
        </r>
      </text>
    </comment>
    <comment ref="F34" authorId="0" shapeId="0" xr:uid="{00000000-0006-0000-6400-000027000000}">
      <text>
        <r>
          <rPr>
            <sz val="10"/>
            <color rgb="FF333333"/>
            <rFont val="Calibri"/>
            <family val="2"/>
          </rPr>
          <t>QUALIFIER: This data point is an ESTIMATE produced by the UNESCO INSTITUTE FOR STATISTICS.</t>
        </r>
      </text>
    </comment>
    <comment ref="E36" authorId="0" shapeId="0" xr:uid="{00000000-0006-0000-6400-000028000000}">
      <text>
        <r>
          <rPr>
            <sz val="10"/>
            <color rgb="FF333333"/>
            <rFont val="Calibri"/>
            <family val="2"/>
          </rPr>
          <t>MAGNITUDE: The value will be 0, and should be treated as NIL.</t>
        </r>
      </text>
    </comment>
    <comment ref="F36" authorId="0" shapeId="0" xr:uid="{00000000-0006-0000-6400-000029000000}">
      <text>
        <r>
          <rPr>
            <sz val="10"/>
            <color rgb="FF333333"/>
            <rFont val="Calibri"/>
            <family val="2"/>
          </rPr>
          <t>MAGNITUDE: The value will be 0, and should be treated as NIL.</t>
        </r>
      </text>
    </comment>
    <comment ref="C44" authorId="0" shapeId="0" xr:uid="{00000000-0006-0000-6400-00002A000000}">
      <text>
        <r>
          <rPr>
            <sz val="10"/>
            <color rgb="FF333333"/>
            <rFont val="Calibri"/>
            <family val="2"/>
          </rPr>
          <t>MAGNITUDE: The value will be 0, and should be treated as NIL.</t>
        </r>
      </text>
    </comment>
    <comment ref="D44" authorId="0" shapeId="0" xr:uid="{00000000-0006-0000-6400-00002B000000}">
      <text>
        <r>
          <rPr>
            <sz val="10"/>
            <color rgb="FF333333"/>
            <rFont val="Calibri"/>
            <family val="2"/>
          </rPr>
          <t>MAGNITUDE: The value will be 0, and should be treated as NIL.</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E15" authorId="0" shapeId="0" xr:uid="{00000000-0006-0000-6500-000001000000}">
      <text>
        <r>
          <rPr>
            <sz val="10"/>
            <color rgb="FF333333"/>
            <rFont val="Calibri"/>
            <family val="2"/>
          </rPr>
          <t>QUALIFIER: This data point is an ESTIMATE produced by the UNESCO INSTITUTE FOR STATISTICS.</t>
        </r>
      </text>
    </comment>
    <comment ref="I17" authorId="0" shapeId="0" xr:uid="{00000000-0006-0000-6500-000002000000}">
      <text>
        <r>
          <rPr>
            <sz val="10"/>
            <color rgb="FF333333"/>
            <rFont val="Calibri"/>
            <family val="2"/>
          </rPr>
          <t>MAGNITUDE: The value will be 0, and should be treated as NIL.</t>
        </r>
      </text>
    </comment>
    <comment ref="J17" authorId="0" shapeId="0" xr:uid="{00000000-0006-0000-6500-000003000000}">
      <text>
        <r>
          <rPr>
            <sz val="10"/>
            <color rgb="FF333333"/>
            <rFont val="Calibri"/>
            <family val="2"/>
          </rPr>
          <t>MAGNITUDE: The value will be 0, and should be treated as NIL.</t>
        </r>
      </text>
    </comment>
    <comment ref="C18" authorId="0" shapeId="0" xr:uid="{00000000-0006-0000-6500-000004000000}">
      <text>
        <r>
          <rPr>
            <sz val="10"/>
            <color rgb="FF333333"/>
            <rFont val="Calibri"/>
            <family val="2"/>
          </rPr>
          <t>MAGNITUDE: The value will be 0, and should be treated as NIL.</t>
        </r>
      </text>
    </comment>
    <comment ref="D18" authorId="0" shapeId="0" xr:uid="{00000000-0006-0000-6500-000005000000}">
      <text>
        <r>
          <rPr>
            <sz val="10"/>
            <color rgb="FF333333"/>
            <rFont val="Calibri"/>
            <family val="2"/>
          </rPr>
          <t>MAGNITUDE: The value will be 0, and should be treated as NIL.</t>
        </r>
      </text>
    </comment>
    <comment ref="E18" authorId="0" shapeId="0" xr:uid="{00000000-0006-0000-6500-000006000000}">
      <text>
        <r>
          <rPr>
            <sz val="10"/>
            <color rgb="FF333333"/>
            <rFont val="Calibri"/>
            <family val="2"/>
          </rPr>
          <t>MAGNITUDE: The value will be 0, and should be treated as NIL.</t>
        </r>
      </text>
    </comment>
    <comment ref="F18" authorId="0" shapeId="0" xr:uid="{00000000-0006-0000-6500-000007000000}">
      <text>
        <r>
          <rPr>
            <sz val="10"/>
            <color rgb="FF333333"/>
            <rFont val="Calibri"/>
            <family val="2"/>
          </rPr>
          <t>MAGNITUDE: The value will be 0, and should be treated as NIL.</t>
        </r>
      </text>
    </comment>
    <comment ref="G18" authorId="0" shapeId="0" xr:uid="{00000000-0006-0000-6500-000008000000}">
      <text>
        <r>
          <rPr>
            <sz val="10"/>
            <color rgb="FF333333"/>
            <rFont val="Calibri"/>
            <family val="2"/>
          </rPr>
          <t>MAGNITUDE: The value will be 0, and should be treated as NIL.</t>
        </r>
      </text>
    </comment>
    <comment ref="H18" authorId="0" shapeId="0" xr:uid="{00000000-0006-0000-6500-000009000000}">
      <text>
        <r>
          <rPr>
            <sz val="10"/>
            <color rgb="FF333333"/>
            <rFont val="Calibri"/>
            <family val="2"/>
          </rPr>
          <t>QUALIFIER: This data point is an ESTIMATE produced by the UNESCO INSTITUTE FOR STATISTICS.</t>
        </r>
      </text>
    </comment>
    <comment ref="F19" authorId="0" shapeId="0" xr:uid="{00000000-0006-0000-6500-00000A000000}">
      <text>
        <r>
          <rPr>
            <sz val="10"/>
            <color rgb="FF333333"/>
            <rFont val="Calibri"/>
            <family val="2"/>
          </rPr>
          <t>MAGNITUDE: The value will be 0, and should be treated as NIL.</t>
        </r>
      </text>
    </comment>
    <comment ref="J19" authorId="0" shapeId="0" xr:uid="{00000000-0006-0000-6500-00000B000000}">
      <text>
        <r>
          <rPr>
            <sz val="10"/>
            <color rgb="FF333333"/>
            <rFont val="Calibri"/>
            <family val="2"/>
          </rPr>
          <t>MAGNITUDE: The value will be 0, and should be treated as NIL.</t>
        </r>
      </text>
    </comment>
    <comment ref="K19" authorId="0" shapeId="0" xr:uid="{00000000-0006-0000-6500-00000C000000}">
      <text>
        <r>
          <rPr>
            <sz val="10"/>
            <color rgb="FF333333"/>
            <rFont val="Calibri"/>
            <family val="2"/>
          </rPr>
          <t>MAGNITUDE: The value will be 0, and should be treated as NIL.</t>
        </r>
      </text>
    </comment>
    <comment ref="G21" authorId="0" shapeId="0" xr:uid="{00000000-0006-0000-6500-00000D000000}">
      <text>
        <r>
          <rPr>
            <sz val="10"/>
            <color rgb="FF333333"/>
            <rFont val="Calibri"/>
            <family val="2"/>
          </rPr>
          <t>QUALIFIER: This data point is an ESTIMATE produced by the UNESCO INSTITUTE FOR STATISTICS.</t>
        </r>
      </text>
    </comment>
    <comment ref="H21" authorId="0" shapeId="0" xr:uid="{00000000-0006-0000-6500-00000E000000}">
      <text>
        <r>
          <rPr>
            <sz val="10"/>
            <color rgb="FF333333"/>
            <rFont val="Calibri"/>
            <family val="2"/>
          </rPr>
          <t>QUALIFIER: This data point is an ESTIMATE produced by the UNESCO INSTITUTE FOR STATISTICS.</t>
        </r>
      </text>
    </comment>
    <comment ref="D22" authorId="0" shapeId="0" xr:uid="{00000000-0006-0000-6500-00000F000000}">
      <text>
        <r>
          <rPr>
            <sz val="10"/>
            <color rgb="FF333333"/>
            <rFont val="Calibri"/>
            <family val="2"/>
          </rPr>
          <t>MAGNITUDE: The value will be 0, and should be treated as NIL.</t>
        </r>
      </text>
    </comment>
    <comment ref="E22" authorId="0" shapeId="0" xr:uid="{00000000-0006-0000-6500-000010000000}">
      <text>
        <r>
          <rPr>
            <sz val="10"/>
            <color rgb="FF333333"/>
            <rFont val="Calibri"/>
            <family val="2"/>
          </rPr>
          <t>MAGNITUDE: The value will be 0, and should be treated as NIL.</t>
        </r>
      </text>
    </comment>
    <comment ref="H22" authorId="0" shapeId="0" xr:uid="{00000000-0006-0000-6500-000011000000}">
      <text>
        <r>
          <rPr>
            <sz val="10"/>
            <color rgb="FF333333"/>
            <rFont val="Calibri"/>
            <family val="2"/>
          </rPr>
          <t>MAGNITUDE: The value will be 0, and should be treated as NIL. QUALIFIER: This data point is an ESTIMATE produced by the UNESCO INSTITUTE FOR STATISTICS.</t>
        </r>
      </text>
    </comment>
    <comment ref="C30" authorId="0" shapeId="0" xr:uid="{00000000-0006-0000-6500-000012000000}">
      <text>
        <r>
          <rPr>
            <sz val="10"/>
            <color rgb="FF333333"/>
            <rFont val="Calibri"/>
            <family val="2"/>
          </rPr>
          <t>QUALIFIER: This data point is an ESTIMATE produced by the UNESCO INSTITUTE FOR STATISTICS.</t>
        </r>
      </text>
    </comment>
    <comment ref="C31" authorId="0" shapeId="0" xr:uid="{00000000-0006-0000-6500-000013000000}">
      <text>
        <r>
          <rPr>
            <sz val="10"/>
            <color rgb="FF333333"/>
            <rFont val="Calibri"/>
            <family val="2"/>
          </rPr>
          <t>MAGNITUDE: The value will be 0, and should be treated as NIL.</t>
        </r>
      </text>
    </comment>
    <comment ref="D31" authorId="0" shapeId="0" xr:uid="{00000000-0006-0000-6500-000014000000}">
      <text>
        <r>
          <rPr>
            <sz val="10"/>
            <color rgb="FF333333"/>
            <rFont val="Calibri"/>
            <family val="2"/>
          </rPr>
          <t>MAGNITUDE: The value will be 0, and should be treated as NIL.</t>
        </r>
      </text>
    </comment>
    <comment ref="E31" authorId="0" shapeId="0" xr:uid="{00000000-0006-0000-6500-000015000000}">
      <text>
        <r>
          <rPr>
            <sz val="10"/>
            <color rgb="FF333333"/>
            <rFont val="Calibri"/>
            <family val="2"/>
          </rPr>
          <t>MAGNITUDE: The value will be 0, and should be treated as NIL.</t>
        </r>
      </text>
    </comment>
    <comment ref="F31" authorId="0" shapeId="0" xr:uid="{00000000-0006-0000-6500-000016000000}">
      <text>
        <r>
          <rPr>
            <sz val="10"/>
            <color rgb="FF333333"/>
            <rFont val="Calibri"/>
            <family val="2"/>
          </rPr>
          <t>QUALIFIER: This data point is an ESTIMATE produced by the UNESCO INSTITUTE FOR STATISTICS.</t>
        </r>
      </text>
    </comment>
    <comment ref="G31" authorId="0" shapeId="0" xr:uid="{00000000-0006-0000-6500-000017000000}">
      <text>
        <r>
          <rPr>
            <sz val="10"/>
            <color rgb="FF333333"/>
            <rFont val="Calibri"/>
            <family val="2"/>
          </rPr>
          <t>QUALIFIER: This data point is an ESTIMATE produced by the UNESCO INSTITUTE FOR STATISTICS.</t>
        </r>
      </text>
    </comment>
    <comment ref="H31" authorId="0" shapeId="0" xr:uid="{00000000-0006-0000-6500-000018000000}">
      <text>
        <r>
          <rPr>
            <sz val="10"/>
            <color rgb="FF333333"/>
            <rFont val="Calibri"/>
            <family val="2"/>
          </rPr>
          <t>MAGNITUDE: The value will be 0, and should be treated as NIL.</t>
        </r>
      </text>
    </comment>
    <comment ref="D32" authorId="0" shapeId="0" xr:uid="{00000000-0006-0000-6500-000019000000}">
      <text>
        <r>
          <rPr>
            <sz val="10"/>
            <color rgb="FF333333"/>
            <rFont val="Calibri"/>
            <family val="2"/>
          </rPr>
          <t>QUALIFIER: This data point is an ESTIMATE produced by the UNESCO INSTITUTE FOR STATISTICS.</t>
        </r>
      </text>
    </comment>
    <comment ref="E32" authorId="0" shapeId="0" xr:uid="{00000000-0006-0000-6500-00001A000000}">
      <text>
        <r>
          <rPr>
            <sz val="10"/>
            <color rgb="FF333333"/>
            <rFont val="Calibri"/>
            <family val="2"/>
          </rPr>
          <t>QUALIFIER: This data point is an ESTIMATE produced by the UNESCO INSTITUTE FOR STATISTICS.</t>
        </r>
      </text>
    </comment>
    <comment ref="C33" authorId="0" shapeId="0" xr:uid="{00000000-0006-0000-6500-00001B000000}">
      <text>
        <r>
          <rPr>
            <sz val="10"/>
            <color rgb="FF333333"/>
            <rFont val="Calibri"/>
            <family val="2"/>
          </rPr>
          <t>MAGNITUDE: The value will be 0, and should be treated as NIL.</t>
        </r>
      </text>
    </comment>
    <comment ref="D33" authorId="0" shapeId="0" xr:uid="{00000000-0006-0000-6500-00001C000000}">
      <text>
        <r>
          <rPr>
            <sz val="10"/>
            <color rgb="FF333333"/>
            <rFont val="Calibri"/>
            <family val="2"/>
          </rPr>
          <t>MAGNITUDE: The value will be 0, and should be treated as NIL.</t>
        </r>
      </text>
    </comment>
    <comment ref="E33" authorId="0" shapeId="0" xr:uid="{00000000-0006-0000-6500-00001D000000}">
      <text>
        <r>
          <rPr>
            <sz val="10"/>
            <color rgb="FF333333"/>
            <rFont val="Calibri"/>
            <family val="2"/>
          </rPr>
          <t>MAGNITUDE: The value will be 0, and should be treated as NIL.</t>
        </r>
      </text>
    </comment>
    <comment ref="F33" authorId="0" shapeId="0" xr:uid="{00000000-0006-0000-6500-00001E000000}">
      <text>
        <r>
          <rPr>
            <sz val="10"/>
            <color rgb="FF333333"/>
            <rFont val="Calibri"/>
            <family val="2"/>
          </rPr>
          <t>MAGNITUDE: The value will be 0, and should be treated as NIL.</t>
        </r>
      </text>
    </comment>
    <comment ref="G33" authorId="0" shapeId="0" xr:uid="{00000000-0006-0000-6500-00001F000000}">
      <text>
        <r>
          <rPr>
            <sz val="10"/>
            <color rgb="FF333333"/>
            <rFont val="Calibri"/>
            <family val="2"/>
          </rPr>
          <t>MAGNITUDE: The value will be 0, and should be treated as NIL.</t>
        </r>
      </text>
    </comment>
    <comment ref="H33" authorId="0" shapeId="0" xr:uid="{00000000-0006-0000-6500-000020000000}">
      <text>
        <r>
          <rPr>
            <sz val="10"/>
            <color rgb="FF333333"/>
            <rFont val="Calibri"/>
            <family val="2"/>
          </rPr>
          <t>MAGNITUDE: The value will be 0, and should be treated as NIL.</t>
        </r>
      </text>
    </comment>
    <comment ref="I33" authorId="0" shapeId="0" xr:uid="{00000000-0006-0000-6500-000021000000}">
      <text>
        <r>
          <rPr>
            <sz val="10"/>
            <color rgb="FF333333"/>
            <rFont val="Calibri"/>
            <family val="2"/>
          </rPr>
          <t>MAGNITUDE: The value will be 0, and should be treated as NIL.</t>
        </r>
      </text>
    </comment>
    <comment ref="J33" authorId="0" shapeId="0" xr:uid="{00000000-0006-0000-6500-000022000000}">
      <text>
        <r>
          <rPr>
            <sz val="10"/>
            <color rgb="FF333333"/>
            <rFont val="Calibri"/>
            <family val="2"/>
          </rPr>
          <t>MAGNITUDE: The value will be 0, and should be treated as NIL.</t>
        </r>
      </text>
    </comment>
    <comment ref="K33" authorId="0" shapeId="0" xr:uid="{00000000-0006-0000-6500-000023000000}">
      <text>
        <r>
          <rPr>
            <sz val="10"/>
            <color rgb="FF333333"/>
            <rFont val="Calibri"/>
            <family val="2"/>
          </rPr>
          <t>MAGNITUDE: The value will be 0, and should be treated as NIL.</t>
        </r>
      </text>
    </comment>
    <comment ref="L33" authorId="0" shapeId="0" xr:uid="{00000000-0006-0000-6500-000024000000}">
      <text>
        <r>
          <rPr>
            <sz val="10"/>
            <color rgb="FF333333"/>
            <rFont val="Calibri"/>
            <family val="2"/>
          </rPr>
          <t>MAGNITUDE: The value will be 0, and should be treated as NIL.</t>
        </r>
      </text>
    </comment>
    <comment ref="F34" authorId="0" shapeId="0" xr:uid="{00000000-0006-0000-6500-000025000000}">
      <text>
        <r>
          <rPr>
            <sz val="10"/>
            <color rgb="FF333333"/>
            <rFont val="Calibri"/>
            <family val="2"/>
          </rPr>
          <t>QUALIFIER: This data point is an ESTIMATE produced by the UNESCO INSTITUTE FOR STATISTICS.</t>
        </r>
      </text>
    </comment>
    <comment ref="E36" authorId="0" shapeId="0" xr:uid="{00000000-0006-0000-6500-000026000000}">
      <text>
        <r>
          <rPr>
            <sz val="10"/>
            <color rgb="FF333333"/>
            <rFont val="Calibri"/>
            <family val="2"/>
          </rPr>
          <t>MAGNITUDE: The value will be 0, and should be treated as NIL.</t>
        </r>
      </text>
    </comment>
    <comment ref="F36" authorId="0" shapeId="0" xr:uid="{00000000-0006-0000-6500-000027000000}">
      <text>
        <r>
          <rPr>
            <sz val="10"/>
            <color rgb="FF333333"/>
            <rFont val="Calibri"/>
            <family val="2"/>
          </rPr>
          <t>MAGNITUDE: The value will be 0, and should be treated as NIL.</t>
        </r>
      </text>
    </comment>
    <comment ref="C44" authorId="0" shapeId="0" xr:uid="{00000000-0006-0000-6500-000028000000}">
      <text>
        <r>
          <rPr>
            <sz val="10"/>
            <color rgb="FF333333"/>
            <rFont val="Calibri"/>
            <family val="2"/>
          </rPr>
          <t>MAGNITUDE: The value will be 0, and should be treated as NIL.</t>
        </r>
      </text>
    </comment>
    <comment ref="D44" authorId="0" shapeId="0" xr:uid="{00000000-0006-0000-6500-000029000000}">
      <text>
        <r>
          <rPr>
            <sz val="10"/>
            <color rgb="FF333333"/>
            <rFont val="Calibri"/>
            <family val="2"/>
          </rPr>
          <t>MAGNITUDE: The value will be 0, and should be treated as NIL.</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7" authorId="0" shapeId="0" xr:uid="{00000000-0006-0000-6600-000001000000}">
      <text>
        <r>
          <rPr>
            <sz val="10"/>
            <color rgb="FF333333"/>
            <rFont val="Calibri"/>
            <family val="2"/>
          </rPr>
          <t>QUALIFIER: This data point is an ESTIMATE produced by the UNESCO INSTITUTE FOR STATISTICS.</t>
        </r>
      </text>
    </comment>
    <comment ref="G17" authorId="0" shapeId="0" xr:uid="{00000000-0006-0000-6600-000002000000}">
      <text>
        <r>
          <rPr>
            <sz val="10"/>
            <color rgb="FF333333"/>
            <rFont val="Calibri"/>
            <family val="2"/>
          </rPr>
          <t>QUALIFIER: This data point is an ESTIMATE produced by the UNESCO INSTITUTE FOR STATISTICS.</t>
        </r>
      </text>
    </comment>
    <comment ref="C29" authorId="0" shapeId="0" xr:uid="{00000000-0006-0000-6600-000003000000}">
      <text>
        <r>
          <rPr>
            <sz val="10"/>
            <color rgb="FF333333"/>
            <rFont val="Calibri"/>
            <family val="2"/>
          </rPr>
          <t>MAGNITUDE: The value will be 0. This data point is NOT APPLICABLE for the submitting nation.</t>
        </r>
      </text>
    </comment>
    <comment ref="C59" authorId="0" shapeId="0" xr:uid="{00000000-0006-0000-6600-000004000000}">
      <text>
        <r>
          <rPr>
            <sz val="10"/>
            <color rgb="FF333333"/>
            <rFont val="Calibri"/>
            <family val="2"/>
          </rPr>
          <t>QUALIFIER: This data point is a NATIONAL ESTIMATE.</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7" authorId="0" shapeId="0" xr:uid="{00000000-0006-0000-6700-000001000000}">
      <text>
        <r>
          <rPr>
            <sz val="10"/>
            <color rgb="FF333333"/>
            <rFont val="Calibri"/>
            <family val="2"/>
          </rPr>
          <t>QUALIFIER: This data point is an ESTIMATE produced by the UNESCO INSTITUTE FOR STATISTICS.</t>
        </r>
      </text>
    </comment>
    <comment ref="G17" authorId="0" shapeId="0" xr:uid="{00000000-0006-0000-6700-000002000000}">
      <text>
        <r>
          <rPr>
            <sz val="10"/>
            <color rgb="FF333333"/>
            <rFont val="Calibri"/>
            <family val="2"/>
          </rPr>
          <t>QUALIFIER: This data point is an ESTIMATE produced by the UNESCO INSTITUTE FOR STATISTICS.</t>
        </r>
      </text>
    </comment>
    <comment ref="C29" authorId="0" shapeId="0" xr:uid="{00000000-0006-0000-6700-000003000000}">
      <text>
        <r>
          <rPr>
            <sz val="10"/>
            <color rgb="FF333333"/>
            <rFont val="Calibri"/>
            <family val="2"/>
          </rPr>
          <t>MAGNITUDE: The value will be 0. This data point is NOT APPLICABLE for the submitting nation.</t>
        </r>
      </text>
    </comment>
    <comment ref="E54" authorId="0" shapeId="0" xr:uid="{00000000-0006-0000-6700-000004000000}">
      <text>
        <r>
          <rPr>
            <sz val="10"/>
            <color rgb="FF333333"/>
            <rFont val="Calibri"/>
            <family val="2"/>
          </rPr>
          <t>QUALIFIER: This data point is an ESTIMATE produced by the UNESCO INSTITUTE FOR STATISTICS.</t>
        </r>
      </text>
    </comment>
    <comment ref="C59" authorId="0" shapeId="0" xr:uid="{00000000-0006-0000-6700-000005000000}">
      <text>
        <r>
          <rPr>
            <sz val="10"/>
            <color rgb="FF333333"/>
            <rFont val="Calibri"/>
            <family val="2"/>
          </rPr>
          <t>QUALIFIER: This data point is an ESTIMATE produced by the UNESCO INSTITUTE FOR STATISTICS.</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7" authorId="0" shapeId="0" xr:uid="{00000000-0006-0000-6800-000001000000}">
      <text>
        <r>
          <rPr>
            <sz val="10"/>
            <color rgb="FF333333"/>
            <rFont val="Calibri"/>
            <family val="2"/>
          </rPr>
          <t>QUALIFIER: This data point is an ESTIMATE produced by the UNESCO INSTITUTE FOR STATISTICS.</t>
        </r>
      </text>
    </comment>
    <comment ref="G17" authorId="0" shapeId="0" xr:uid="{00000000-0006-0000-6800-000002000000}">
      <text>
        <r>
          <rPr>
            <sz val="10"/>
            <color rgb="FF333333"/>
            <rFont val="Calibri"/>
            <family val="2"/>
          </rPr>
          <t>QUALIFIER: This data point is an ESTIMATE produced by the UNESCO INSTITUTE FOR STATISTICS.</t>
        </r>
      </text>
    </comment>
    <comment ref="C29" authorId="0" shapeId="0" xr:uid="{00000000-0006-0000-6800-000003000000}">
      <text>
        <r>
          <rPr>
            <sz val="10"/>
            <color rgb="FF333333"/>
            <rFont val="Calibri"/>
            <family val="2"/>
          </rPr>
          <t>MAGNITUDE: The value will be 0. This data point is NOT APPLICABLE for the submitting nation.</t>
        </r>
      </text>
    </comment>
    <comment ref="E54" authorId="0" shapeId="0" xr:uid="{00000000-0006-0000-6800-000004000000}">
      <text>
        <r>
          <rPr>
            <sz val="10"/>
            <color rgb="FF333333"/>
            <rFont val="Calibri"/>
            <family val="2"/>
          </rPr>
          <t>QUALIFIER: This data point is an ESTIMATE produced by the UNESCO INSTITUTE FOR STATISTICS.</t>
        </r>
      </text>
    </comment>
    <comment ref="C59" authorId="0" shapeId="0" xr:uid="{00000000-0006-0000-6800-000005000000}">
      <text>
        <r>
          <rPr>
            <sz val="10"/>
            <color rgb="FF333333"/>
            <rFont val="Calibri"/>
            <family val="2"/>
          </rPr>
          <t>QUALIFIER: This data point is an ESTIMATE produced by the UNESCO INSTITUTE FOR STATISTICS.</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6900-000001000000}">
      <text>
        <r>
          <rPr>
            <sz val="10"/>
            <color rgb="FF333333"/>
            <rFont val="Calibri"/>
            <family val="2"/>
          </rPr>
          <t>SOURCE: Burundi DHS 2010. The survey collected data on school attendance for age 5-24 and educational attainment for age 5 and above.</t>
        </r>
      </text>
    </comment>
    <comment ref="J14" authorId="0" shapeId="0" xr:uid="{00000000-0006-0000-6900-000002000000}">
      <text>
        <r>
          <rPr>
            <sz val="10"/>
            <color rgb="FF333333"/>
            <rFont val="Calibri"/>
            <family val="2"/>
          </rPr>
          <t>QUALIFIER: This data point is a NATIONAL ESTIMATE. SOURCE: Burundi DHS 2016-17. The survey collected data on school attendance for age 3-24 and educational attainment for age 3 and above.</t>
        </r>
      </text>
    </comment>
    <comment ref="D15" authorId="0" shapeId="0" xr:uid="{00000000-0006-0000-6900-000003000000}">
      <text>
        <r>
          <rPr>
            <sz val="10"/>
            <color rgb="FF333333"/>
            <rFont val="Calibri"/>
            <family val="2"/>
          </rPr>
          <t>SOURCE: Cameroon DHS 2011. The survey collected data on school attendance for age 3-24 and educational attainment for age 3 and above.</t>
        </r>
      </text>
    </comment>
    <comment ref="G15" authorId="0" shapeId="0" xr:uid="{00000000-0006-0000-6900-000004000000}">
      <text>
        <r>
          <rPr>
            <sz val="10"/>
            <color rgb="FF333333"/>
            <rFont val="Calibri"/>
            <family val="2"/>
          </rPr>
          <t>SOURCE: Cameroon MICS 2013-14. The survey collected data on school attendance for age 5-24 and educational attainment for age 5 and above.</t>
        </r>
      </text>
    </comment>
    <comment ref="C16" authorId="0" shapeId="0" xr:uid="{00000000-0006-0000-6900-000005000000}">
      <text>
        <r>
          <rPr>
            <sz val="10"/>
            <color rgb="FF333333"/>
            <rFont val="Calibri"/>
            <family val="2"/>
          </rPr>
          <t>SOURCE: Central African Republic MICS 2009-10. The survey collected data on school attendance for age 5-24 and educational attainment for age 5 and above.</t>
        </r>
      </text>
    </comment>
    <comment ref="G17" authorId="0" shapeId="0" xr:uid="{00000000-0006-0000-6900-000006000000}">
      <text>
        <r>
          <rPr>
            <sz val="10"/>
            <color rgb="FF333333"/>
            <rFont val="Calibri"/>
            <family val="2"/>
          </rPr>
          <t>SOURCE: Chad DHS 2014. The survey collected data on school attendance for age 5-24 and educational attainment for age 5 and above.</t>
        </r>
      </text>
    </comment>
    <comment ref="E18" authorId="0" shapeId="0" xr:uid="{00000000-0006-0000-6900-000007000000}">
      <text>
        <r>
          <rPr>
            <sz val="10"/>
            <color rgb="FF333333"/>
            <rFont val="Calibri"/>
            <family val="2"/>
          </rPr>
          <t>SOURCE: Congo DHS 2011-12. The survey collected data on school attendance for age 5-24 and educational attainment for age 5 and above.</t>
        </r>
      </text>
    </comment>
    <comment ref="H18" authorId="0" shapeId="0" xr:uid="{00000000-0006-0000-6900-000008000000}">
      <text>
        <r>
          <rPr>
            <sz val="10"/>
            <color rgb="FF333333"/>
            <rFont val="Calibri"/>
            <family val="2"/>
          </rPr>
          <t>SOURCE: Congo MICS 2014-15. The survey collected data on school attendance for age 5-24 and educational attainment for age 5 and above.</t>
        </r>
      </text>
    </comment>
    <comment ref="C19" authorId="0" shapeId="0" xr:uid="{00000000-0006-0000-6900-000009000000}">
      <text>
        <r>
          <rPr>
            <sz val="10"/>
            <color rgb="FF333333"/>
            <rFont val="Calibri"/>
            <family val="2"/>
          </rPr>
          <t>SOURCE: Democratic Republic of the Congo MICS 2010. The survey collected data on school attendance for age 5-24 and educational attainment for age 5 and above.</t>
        </r>
      </text>
    </comment>
    <comment ref="F19" authorId="0" shapeId="0" xr:uid="{00000000-0006-0000-6900-00000A000000}">
      <text>
        <r>
          <rPr>
            <sz val="10"/>
            <color rgb="FF333333"/>
            <rFont val="Calibri"/>
            <family val="2"/>
          </rPr>
          <t>SOURCE: Democratic Republic of the Congo DHS 2013-14. The survey collected data on school attendance for age 5-24 and educational attainment for age 5 and above.</t>
        </r>
      </text>
    </comment>
    <comment ref="E20" authorId="0" shapeId="0" xr:uid="{00000000-0006-0000-6900-00000B000000}">
      <text>
        <r>
          <rPr>
            <sz val="10"/>
            <color rgb="FF333333"/>
            <rFont val="Calibri"/>
            <family val="2"/>
          </rPr>
          <t>SOURCE: Gabon DHS 2012. The survey collected data on school attendance for age 3-24 and educational attainment for age 3 and above.</t>
        </r>
      </text>
    </comment>
    <comment ref="G21" authorId="0" shapeId="0" xr:uid="{00000000-0006-0000-6900-00000C000000}">
      <text>
        <r>
          <rPr>
            <sz val="10"/>
            <color rgb="FF333333"/>
            <rFont val="Calibri"/>
            <family val="2"/>
          </rPr>
          <t>SOURCE: Sao Tome and Principe MICS 2014. The survey collected data on school attendance for age 5-24 and educational attainment for age 3 and above.</t>
        </r>
      </text>
    </comment>
    <comment ref="E22" authorId="0" shapeId="0" xr:uid="{00000000-0006-0000-6900-00000D000000}">
      <text>
        <r>
          <rPr>
            <sz val="10"/>
            <color rgb="FF333333"/>
            <rFont val="Calibri"/>
            <family val="2"/>
          </rPr>
          <t>SOURCE: Comoros DHS 2012. The survey collected data on school attendance for age 3-24 and educational attainment for age 3 and above.</t>
        </r>
      </text>
    </comment>
    <comment ref="D23" authorId="0" shapeId="0" xr:uid="{00000000-0006-0000-6900-00000E000000}">
      <text>
        <r>
          <rPr>
            <sz val="10"/>
            <color rgb="FF333333"/>
            <rFont val="Calibri"/>
            <family val="2"/>
          </rPr>
          <t>SOURCE: Ethiopia DHS 2011. The survey collected data on school attendance for age 5-24 and educational attainment for age 5 and above.</t>
        </r>
      </text>
    </comment>
    <comment ref="I23" authorId="0" shapeId="0" xr:uid="{00000000-0006-0000-6900-00000F000000}">
      <text>
        <r>
          <rPr>
            <sz val="10"/>
            <color rgb="FF333333"/>
            <rFont val="Calibri"/>
            <family val="2"/>
          </rPr>
          <t>SOURCE: Ethiopia DHS 2016. The survey collected data on school attendance for age 5-24 and educational attainment for age 5 and above.</t>
        </r>
      </text>
    </comment>
    <comment ref="G24" authorId="0" shapeId="0" xr:uid="{00000000-0006-0000-6900-000010000000}">
      <text>
        <r>
          <rPr>
            <sz val="10"/>
            <color rgb="FF333333"/>
            <rFont val="Calibri"/>
            <family val="2"/>
          </rPr>
          <t>SOURCE: Kenya DHS 2014. The survey collected data on school attendance for age 3-24 and educational attainment for age 3 and above.</t>
        </r>
      </text>
    </comment>
    <comment ref="K25" authorId="0" shapeId="0" xr:uid="{00000000-0006-0000-6900-000011000000}">
      <text>
        <r>
          <rPr>
            <sz val="10"/>
            <color rgb="FF333333"/>
            <rFont val="Calibri"/>
            <family val="2"/>
          </rPr>
          <t>QUALIFIER: This data point is a NATIONAL ESTIMATE. SOURCE: Madagascar MICS 2018.</t>
        </r>
      </text>
    </comment>
    <comment ref="C26" authorId="0" shapeId="0" xr:uid="{00000000-0006-0000-6900-000012000000}">
      <text>
        <r>
          <rPr>
            <sz val="10"/>
            <color rgb="FF333333"/>
            <rFont val="Calibri"/>
            <family val="2"/>
          </rPr>
          <t>SOURCE: Rwanda DHS 2010-2011. The survey collected data on school attendance for age 3-24 and educational attainment for age 3 and above.</t>
        </r>
      </text>
    </comment>
    <comment ref="H26" authorId="0" shapeId="0" xr:uid="{00000000-0006-0000-6900-000013000000}">
      <text>
        <r>
          <rPr>
            <sz val="10"/>
            <color rgb="FF333333"/>
            <rFont val="Calibri"/>
            <family val="2"/>
          </rPr>
          <t>SOURCE: Rwanda DHS 2014-15. The survey collected data on school attendance for age 3-24 and educational attainment for age 3 and above.</t>
        </r>
      </text>
    </comment>
    <comment ref="C27" authorId="0" shapeId="0" xr:uid="{00000000-0006-0000-6900-000014000000}">
      <text>
        <r>
          <rPr>
            <sz val="10"/>
            <color rgb="FF333333"/>
            <rFont val="Calibri"/>
            <family val="2"/>
          </rPr>
          <t>SOURCE: South Sudan MICS 2010. The survey collected data on school attendance for age 5-24 and educational attainment for age 5 and above.</t>
        </r>
      </text>
    </comment>
    <comment ref="G28" authorId="0" shapeId="0" xr:uid="{00000000-0006-0000-6900-000015000000}">
      <text>
        <r>
          <rPr>
            <sz val="10"/>
            <color rgb="FF333333"/>
            <rFont val="Calibri"/>
            <family val="2"/>
          </rPr>
          <t>SOURCE: Sudan MICS 2014. The survey collected data on school attendance for age 4-24 and educational attainment for age 4 and above.</t>
        </r>
      </text>
    </comment>
    <comment ref="D29" authorId="0" shapeId="0" xr:uid="{00000000-0006-0000-6900-000016000000}">
      <text>
        <r>
          <rPr>
            <sz val="10"/>
            <color rgb="FF333333"/>
            <rFont val="Calibri"/>
            <family val="2"/>
          </rPr>
          <t>SOURCE: Uganda DHS 2011. The survey collected data on school attendance for age 3-24 and educational attainment for age 3 and above.</t>
        </r>
      </text>
    </comment>
    <comment ref="I29" authorId="0" shapeId="0" xr:uid="{00000000-0006-0000-6900-000017000000}">
      <text>
        <r>
          <rPr>
            <sz val="10"/>
            <color rgb="FF333333"/>
            <rFont val="Calibri"/>
            <family val="2"/>
          </rPr>
          <t>SOURCE: Uganda DHS 2016. The survey collected data on school attendance for age 5-24 and educational attainment for age 5 and above.</t>
        </r>
      </text>
    </comment>
    <comment ref="C30" authorId="0" shapeId="0" xr:uid="{00000000-0006-0000-6900-000018000000}">
      <text>
        <r>
          <rPr>
            <sz val="10"/>
            <color rgb="FF333333"/>
            <rFont val="Calibri"/>
            <family val="2"/>
          </rPr>
          <t>SOURCE: United Republic of Tanzania DHS 2010. The survey collected data on school attendance for age 5-24 and educational attainment for age 5 and above.</t>
        </r>
      </text>
    </comment>
    <comment ref="H30" authorId="0" shapeId="0" xr:uid="{00000000-0006-0000-6900-000019000000}">
      <text>
        <r>
          <rPr>
            <sz val="10"/>
            <color rgb="FF333333"/>
            <rFont val="Calibri"/>
            <family val="2"/>
          </rPr>
          <t>SOURCE: United Republic of Tanzania DHS 2015-16. The survey collected data on school attendance for age 5-24 and educational attainment for age 5 and above.</t>
        </r>
      </text>
    </comment>
    <comment ref="F31" authorId="0" shapeId="0" xr:uid="{00000000-0006-0000-6900-00001A000000}">
      <text>
        <r>
          <rPr>
            <sz val="10"/>
            <color rgb="FF333333"/>
            <rFont val="Calibri"/>
            <family val="2"/>
          </rPr>
          <t>SOURCE: Algeria MICS 2012-13. The survey collected data on school attendance for age 5-24 and educational attainment for age 5 and above.</t>
        </r>
      </text>
    </comment>
    <comment ref="G32" authorId="0" shapeId="0" xr:uid="{00000000-0006-0000-6900-00001B000000}">
      <text>
        <r>
          <rPr>
            <sz val="10"/>
            <color rgb="FF333333"/>
            <rFont val="Calibri"/>
            <family val="2"/>
          </rPr>
          <t>SOURCE: Egypt DHS 2014. The survey collected data on school attendance for age 6-24 and educational attainment for age 6 and above.</t>
        </r>
      </text>
    </comment>
    <comment ref="D33" authorId="0" shapeId="0" xr:uid="{00000000-0006-0000-6900-00001C000000}">
      <text>
        <r>
          <rPr>
            <sz val="10"/>
            <color rgb="FF333333"/>
            <rFont val="Calibri"/>
            <family val="2"/>
          </rPr>
          <t>SOURCE: Mauritania MICS 2010-11. The survey collected data on school attendance for age 5-24 and educational attainment for age 5 and above.</t>
        </r>
      </text>
    </comment>
    <comment ref="H33" authorId="0" shapeId="0" xr:uid="{00000000-0006-0000-6900-00001D000000}">
      <text>
        <r>
          <rPr>
            <sz val="10"/>
            <color rgb="FF333333"/>
            <rFont val="Calibri"/>
            <family val="2"/>
          </rPr>
          <t>SOURCE: Mauritania MICS 2014-15. The survey collected data on school attendance for age 5-24 and educational attainment for age 5 and above.</t>
        </r>
      </text>
    </comment>
    <comment ref="E34" authorId="0" shapeId="0" xr:uid="{00000000-0006-0000-6900-00001E000000}">
      <text>
        <r>
          <rPr>
            <sz val="10"/>
            <color rgb="FF333333"/>
            <rFont val="Calibri"/>
            <family val="2"/>
          </rPr>
          <t>SOURCE: Tunisia MICS 2011-12. The survey collected data on school attendance for age 5-24 and educational attainment for age 5 and above.</t>
        </r>
      </text>
    </comment>
    <comment ref="K34" authorId="0" shapeId="0" xr:uid="{00000000-0006-0000-6900-00001F000000}">
      <text>
        <r>
          <rPr>
            <sz val="10"/>
            <color rgb="FF333333"/>
            <rFont val="Calibri"/>
            <family val="2"/>
          </rPr>
          <t>QUALIFIER: This data point is a NATIONAL ESTIMATE. SOURCE: Tunisia MICS 2018. The survey collected data on school attendance for age 3-24 and educational attainment for age 3 and above.</t>
        </r>
      </text>
    </comment>
    <comment ref="H35" authorId="0" shapeId="0" xr:uid="{00000000-0006-0000-6900-000020000000}">
      <text>
        <r>
          <rPr>
            <sz val="10"/>
            <color rgb="FF333333"/>
            <rFont val="Calibri"/>
            <family val="2"/>
          </rPr>
          <t>SOURCE: Angola DHS 2016. The survey collected data on school attendance for age 3-24 and educational attainment for age 3 and above.</t>
        </r>
      </text>
    </comment>
    <comment ref="C36" authorId="0" shapeId="0" xr:uid="{00000000-0006-0000-6900-000021000000}">
      <text>
        <r>
          <rPr>
            <sz val="10"/>
            <color rgb="FF333333"/>
            <rFont val="Calibri"/>
            <family val="2"/>
          </rPr>
          <t>SOURCE: Swaziland MICS 2010. The survey collected data on school attendance for age 5-24 and educational attainment for age 5 and above.</t>
        </r>
      </text>
    </comment>
    <comment ref="G36" authorId="0" shapeId="0" xr:uid="{00000000-0006-0000-6900-000022000000}">
      <text>
        <r>
          <rPr>
            <sz val="10"/>
            <color rgb="FF333333"/>
            <rFont val="Calibri"/>
            <family val="2"/>
          </rPr>
          <t>SOURCE: Swaziland MICS 2014. The survey collected data on school attendance for age 5-24 and educational attainment for age 5 and above.</t>
        </r>
      </text>
    </comment>
    <comment ref="G37" authorId="0" shapeId="0" xr:uid="{00000000-0006-0000-6900-000023000000}">
      <text>
        <r>
          <rPr>
            <sz val="10"/>
            <color rgb="FF333333"/>
            <rFont val="Calibri"/>
            <family val="2"/>
          </rPr>
          <t>SOURCE: Lesotho DHS 2014. The survey collected data on school attendance for age 5-24 and educational attainment for age 5 and above.</t>
        </r>
      </text>
    </comment>
    <comment ref="K37" authorId="0" shapeId="0" xr:uid="{00000000-0006-0000-6900-000024000000}">
      <text>
        <r>
          <rPr>
            <sz val="10"/>
            <color rgb="FF333333"/>
            <rFont val="Calibri"/>
            <family val="2"/>
          </rPr>
          <t>QUALIFIER: This data point is a NATIONAL ESTIMATE. SOURCE: Lesotho MICS 2018. The survey collected data on school attendance for age 3-24 and educational attainment for age 3 and above.</t>
        </r>
      </text>
    </comment>
    <comment ref="C38" authorId="0" shapeId="0" xr:uid="{00000000-0006-0000-6900-000025000000}">
      <text>
        <r>
          <rPr>
            <sz val="10"/>
            <color rgb="FF333333"/>
            <rFont val="Calibri"/>
            <family val="2"/>
          </rPr>
          <t>SOURCE: Malawi DHS 2010. The survey collected data on school attendance for age 5-24 and educational attainment for age 5 and above.</t>
        </r>
      </text>
    </comment>
    <comment ref="I38" authorId="0" shapeId="0" xr:uid="{00000000-0006-0000-6900-000026000000}">
      <text>
        <r>
          <rPr>
            <sz val="10"/>
            <color rgb="FF333333"/>
            <rFont val="Calibri"/>
            <family val="2"/>
          </rPr>
          <t>SOURCE: Malawi DHS 2015-16. The survey collected data on school attendance for age 5-24 and educational attainment for age 5 and above.</t>
        </r>
      </text>
    </comment>
    <comment ref="D39" authorId="0" shapeId="0" xr:uid="{00000000-0006-0000-6900-000027000000}">
      <text>
        <r>
          <rPr>
            <sz val="10"/>
            <color rgb="FF333333"/>
            <rFont val="Calibri"/>
            <family val="2"/>
          </rPr>
          <t>SOURCE: Mozambique DHS 2011. The survey collected data on school attendance for age 5-24 and educational attainment for age 3 and above.</t>
        </r>
      </text>
    </comment>
    <comment ref="F40" authorId="0" shapeId="0" xr:uid="{00000000-0006-0000-6900-000028000000}">
      <text>
        <r>
          <rPr>
            <sz val="10"/>
            <color rgb="FF333333"/>
            <rFont val="Calibri"/>
            <family val="2"/>
          </rPr>
          <t>SOURCE: Namibia DHS 2013. The survey collected data on school attendance for age 5-24 and educational attainment for age 5 and above.</t>
        </r>
      </text>
    </comment>
    <comment ref="I41" authorId="0" shapeId="0" xr:uid="{00000000-0006-0000-6900-000029000000}">
      <text>
        <r>
          <rPr>
            <sz val="10"/>
            <color rgb="FF333333"/>
            <rFont val="Calibri"/>
            <family val="2"/>
          </rPr>
          <t>SOURCE: South Africa DHS 2016. The survey collected data on school attendance and educational attainment for all ages.</t>
        </r>
      </text>
    </comment>
    <comment ref="F42" authorId="0" shapeId="0" xr:uid="{00000000-0006-0000-6900-00002A000000}">
      <text>
        <r>
          <rPr>
            <sz val="10"/>
            <color rgb="FF333333"/>
            <rFont val="Calibri"/>
            <family val="2"/>
          </rPr>
          <t>SOURCE: Zambia DHS 2013-14. The survey collected data on school attendance for age 5-24 and educational attainment for age 5 and above.</t>
        </r>
      </text>
    </comment>
    <comment ref="K42" authorId="0" shapeId="0" xr:uid="{00000000-0006-0000-6900-00002B000000}">
      <text>
        <r>
          <rPr>
            <sz val="10"/>
            <color rgb="FF333333"/>
            <rFont val="Calibri"/>
            <family val="2"/>
          </rPr>
          <t>QUALIFIER: This data point is a NATIONAL ESTIMATE. SOURCE: Zambia DHS 2018. The survey collected data on school attendance for age 2-24 and educational attainment for age 2 and above.</t>
        </r>
      </text>
    </comment>
    <comment ref="C43" authorId="0" shapeId="0" xr:uid="{00000000-0006-0000-6900-00002C000000}">
      <text>
        <r>
          <rPr>
            <sz val="10"/>
            <color rgb="FF333333"/>
            <rFont val="Calibri"/>
            <family val="2"/>
          </rPr>
          <t>SOURCE: Zimbabwe DHS 2010-11. The survey collected data on school attendance for age 5-24 and educational attainment for age 5 and above.</t>
        </r>
      </text>
    </comment>
    <comment ref="H43" authorId="0" shapeId="0" xr:uid="{00000000-0006-0000-6900-00002D000000}">
      <text>
        <r>
          <rPr>
            <sz val="10"/>
            <color rgb="FF333333"/>
            <rFont val="Calibri"/>
            <family val="2"/>
          </rPr>
          <t>SOURCE: Zimbabwe DHS 2015. The survey collected data on school attendance for age 3-24 and educational attainment for age 3 and above.</t>
        </r>
      </text>
    </comment>
    <comment ref="L43" authorId="0" shapeId="0" xr:uid="{00000000-0006-0000-6900-00002E000000}">
      <text>
        <r>
          <rPr>
            <sz val="10"/>
            <color rgb="FF333333"/>
            <rFont val="Calibri"/>
            <family val="2"/>
          </rPr>
          <t>QUALIFIER: This data point is a NATIONAL ESTIMATE. SOURCE: Zimbabwe MICS 2019. The survey collected data on school attendance for age 3-24 and educational attainment for age 3 and above.</t>
        </r>
      </text>
    </comment>
    <comment ref="D44" authorId="0" shapeId="0" xr:uid="{00000000-0006-0000-6900-00002F000000}">
      <text>
        <r>
          <rPr>
            <sz val="10"/>
            <color rgb="FF333333"/>
            <rFont val="Calibri"/>
            <family val="2"/>
          </rPr>
          <t>SOURCE: Benin DHS 2011-12. The survey collected data on school attendance for age 5-24 and educational attainment for age 5 and above.</t>
        </r>
      </text>
    </comment>
    <comment ref="G44" authorId="0" shapeId="0" xr:uid="{00000000-0006-0000-6900-000030000000}">
      <text>
        <r>
          <rPr>
            <sz val="10"/>
            <color rgb="FF333333"/>
            <rFont val="Calibri"/>
            <family val="2"/>
          </rPr>
          <t>SOURCE: Benin MICS 2014. The survey collected data on school attendance for age 5-24 and educational attainment for age 5 and above.</t>
        </r>
      </text>
    </comment>
    <comment ref="K44" authorId="0" shapeId="0" xr:uid="{00000000-0006-0000-6900-000031000000}">
      <text>
        <r>
          <rPr>
            <sz val="10"/>
            <color rgb="FF333333"/>
            <rFont val="Calibri"/>
            <family val="2"/>
          </rPr>
          <t>SOURCE: Benin DHS 2017-18. The survey collected data on school attendance for age 5-24 and educational attainment for age 5 and above.</t>
        </r>
      </text>
    </comment>
    <comment ref="C45" authorId="0" shapeId="0" xr:uid="{00000000-0006-0000-6900-000032000000}">
      <text>
        <r>
          <rPr>
            <sz val="10"/>
            <color rgb="FF333333"/>
            <rFont val="Calibri"/>
            <family val="2"/>
          </rPr>
          <t>SOURCE: Burkina Faso DHS 2010. The survey collected data on school attendance for age 5-24 and educational attainment for age 5 and above.</t>
        </r>
      </text>
    </comment>
    <comment ref="E46" authorId="0" shapeId="0" xr:uid="{00000000-0006-0000-6900-000033000000}">
      <text>
        <r>
          <rPr>
            <sz val="10"/>
            <color rgb="FF333333"/>
            <rFont val="Calibri"/>
            <family val="2"/>
          </rPr>
          <t>SOURCE: Cote d'Ivoire DHS 2011-12. The survey collected data on school attendance for age 3-24 and educational attainment for age 3 and above.</t>
        </r>
      </text>
    </comment>
    <comment ref="I46" authorId="0" shapeId="0" xr:uid="{00000000-0006-0000-6900-000034000000}">
      <text>
        <r>
          <rPr>
            <sz val="10"/>
            <color rgb="FF333333"/>
            <rFont val="Calibri"/>
            <family val="2"/>
          </rPr>
          <t>SOURCE: Cote d'Ivoire MICS 2016. The survey collected data on school attendance for age 5-24 and educational attainment for age 5 and above.</t>
        </r>
      </text>
    </comment>
    <comment ref="C47" authorId="0" shapeId="0" xr:uid="{00000000-0006-0000-6900-000035000000}">
      <text>
        <r>
          <rPr>
            <sz val="10"/>
            <color rgb="FF333333"/>
            <rFont val="Calibri"/>
            <family val="2"/>
          </rPr>
          <t>SOURCE: Gambia MICS 2009-2010. The survey collected data on school attendance for age 3-24 and educational attainment for age 3 and above.</t>
        </r>
      </text>
    </comment>
    <comment ref="F47" authorId="0" shapeId="0" xr:uid="{00000000-0006-0000-6900-000036000000}">
      <text>
        <r>
          <rPr>
            <sz val="10"/>
            <color rgb="FF333333"/>
            <rFont val="Calibri"/>
            <family val="2"/>
          </rPr>
          <t>SOURCE: Gambia DHS 2013. The survey collected data on school attendance for age 3-24 and educational attainment for age 3 and above.</t>
        </r>
      </text>
    </comment>
    <comment ref="K47" authorId="0" shapeId="0" xr:uid="{00000000-0006-0000-6900-000037000000}">
      <text>
        <r>
          <rPr>
            <sz val="10"/>
            <color rgb="FF333333"/>
            <rFont val="Calibri"/>
            <family val="2"/>
          </rPr>
          <t>QUALIFIER: This data point is a NATIONAL ESTIMATE. SOURCE: Gambia MICS 2018. The survey collected data on school attendance for age 3-24 and educational attainment for age 3 and above.</t>
        </r>
      </text>
    </comment>
    <comment ref="G48" authorId="0" shapeId="0" xr:uid="{00000000-0006-0000-6900-000038000000}">
      <text>
        <r>
          <rPr>
            <sz val="10"/>
            <color rgb="FF333333"/>
            <rFont val="Calibri"/>
            <family val="2"/>
          </rPr>
          <t>QUALIFIER: This data point is a NATIONAL ESTIMATE. SOURCE: Ghana DHS 2014. The survey collected data on school attendance for age 3-24 and educational attainment for age 3 and above.</t>
        </r>
      </text>
    </comment>
    <comment ref="K48" authorId="0" shapeId="0" xr:uid="{00000000-0006-0000-6900-000039000000}">
      <text>
        <r>
          <rPr>
            <sz val="10"/>
            <color rgb="FF333333"/>
            <rFont val="Calibri"/>
            <family val="2"/>
          </rPr>
          <t>QUALIFIER: This data point is a NATIONAL ESTIMATE. SOURCE: Ghana MICS 2017-18. The survey collected data on school attendance for age 3-24 and educational attainment for age 3 and above.</t>
        </r>
      </text>
    </comment>
    <comment ref="E49" authorId="0" shapeId="0" xr:uid="{00000000-0006-0000-6900-00003A000000}">
      <text>
        <r>
          <rPr>
            <sz val="10"/>
            <color rgb="FF333333"/>
            <rFont val="Calibri"/>
            <family val="2"/>
          </rPr>
          <t>SOURCE: Guinea DHS 2012. The survey collected data on school attendance for age 3-24 and educational attainment for age 3 and above.</t>
        </r>
      </text>
    </comment>
    <comment ref="I49" authorId="0" shapeId="0" xr:uid="{00000000-0006-0000-6900-00003B000000}">
      <text>
        <r>
          <rPr>
            <sz val="10"/>
            <color rgb="FF333333"/>
            <rFont val="Calibri"/>
            <family val="2"/>
          </rPr>
          <t>SOURCE: Guinea MICS 2016. The survey collected data on school attendance for age 5-24 and educational attainment for age 5 and above.</t>
        </r>
      </text>
    </comment>
    <comment ref="K49" authorId="0" shapeId="0" xr:uid="{00000000-0006-0000-6900-00003C000000}">
      <text>
        <r>
          <rPr>
            <sz val="10"/>
            <color rgb="FF333333"/>
            <rFont val="Calibri"/>
            <family val="2"/>
          </rPr>
          <t>QUALIFIER: This data point is a NATIONAL ESTIMATE. SOURCE: Guinea DHS 2018. The survey collected data on school attendance for age 5-24 and educational attainment for age 5 and above.</t>
        </r>
      </text>
    </comment>
    <comment ref="G50" authorId="0" shapeId="0" xr:uid="{00000000-0006-0000-6900-00003D000000}">
      <text>
        <r>
          <rPr>
            <sz val="10"/>
            <color rgb="FF333333"/>
            <rFont val="Calibri"/>
            <family val="2"/>
          </rPr>
          <t>SOURCE: Guinea-Bissau MICS 2014. The survey collected data on school attendance for age 5-24 and educational attainment for age 5 and above.</t>
        </r>
      </text>
    </comment>
    <comment ref="F51" authorId="0" shapeId="0" xr:uid="{00000000-0006-0000-6900-00003E000000}">
      <text>
        <r>
          <rPr>
            <sz val="10"/>
            <color rgb="FF333333"/>
            <rFont val="Calibri"/>
            <family val="2"/>
          </rPr>
          <t>SOURCE: Liberia DHS 2013. The survey collected data on school attendance for age 5-24 and educational attainment for age 5 and above.</t>
        </r>
      </text>
    </comment>
    <comment ref="F52" authorId="0" shapeId="0" xr:uid="{00000000-0006-0000-6900-00003F000000}">
      <text>
        <r>
          <rPr>
            <sz val="10"/>
            <color rgb="FF333333"/>
            <rFont val="Calibri"/>
            <family val="2"/>
          </rPr>
          <t>SOURCE: Mali DHS 2012-13. The survey collected data on school attendance for age 5-24 and educational attainment for age 5 and above.</t>
        </r>
      </text>
    </comment>
    <comment ref="H52" authorId="0" shapeId="0" xr:uid="{00000000-0006-0000-6900-000040000000}">
      <text>
        <r>
          <rPr>
            <sz val="10"/>
            <color rgb="FF333333"/>
            <rFont val="Calibri"/>
            <family val="2"/>
          </rPr>
          <t>SOURCE: Mali MICS 2015. The survey collected data on school attendance for age 5-24 and educational attainment for age 5 and above.</t>
        </r>
      </text>
    </comment>
    <comment ref="K52" authorId="0" shapeId="0" xr:uid="{00000000-0006-0000-6900-000041000000}">
      <text>
        <r>
          <rPr>
            <sz val="10"/>
            <color rgb="FF333333"/>
            <rFont val="Calibri"/>
            <family val="2"/>
          </rPr>
          <t>QUALIFIER: This data point is a NATIONAL ESTIMATE. SOURCE: Mali DHS 2018. The survey collected data on school attendance for age 5-24 and educational attainment for age 5 and above.</t>
        </r>
      </text>
    </comment>
    <comment ref="E53" authorId="0" shapeId="0" xr:uid="{00000000-0006-0000-6900-000042000000}">
      <text>
        <r>
          <rPr>
            <sz val="10"/>
            <color rgb="FF333333"/>
            <rFont val="Calibri"/>
            <family val="2"/>
          </rPr>
          <t>SOURCE: Niger DHS 2012. The survey collected data on school attendance for age 5-24 and educational attainment for age 5 and above.</t>
        </r>
      </text>
    </comment>
    <comment ref="D54" authorId="0" shapeId="0" xr:uid="{00000000-0006-0000-6900-000043000000}">
      <text>
        <r>
          <rPr>
            <sz val="10"/>
            <color rgb="FF333333"/>
            <rFont val="Calibri"/>
            <family val="2"/>
          </rPr>
          <t>SOURCE: Nigeria MICS 2011. The survey collected data on school attendance for age 5-24 and educational attainment for age 5 and above.</t>
        </r>
      </text>
    </comment>
    <comment ref="F54" authorId="0" shapeId="0" xr:uid="{00000000-0006-0000-6900-000044000000}">
      <text>
        <r>
          <rPr>
            <sz val="10"/>
            <color rgb="FF333333"/>
            <rFont val="Calibri"/>
            <family val="2"/>
          </rPr>
          <t>SOURCE: Nigeria DHS 2013. The survey collected data on school attendance for age 5-24 and educational attainment for age 5 and above.</t>
        </r>
      </text>
    </comment>
    <comment ref="I54" authorId="0" shapeId="0" xr:uid="{00000000-0006-0000-6900-000045000000}">
      <text>
        <r>
          <rPr>
            <sz val="10"/>
            <color rgb="FF333333"/>
            <rFont val="Calibri"/>
            <family val="2"/>
          </rPr>
          <t>SOURCE: Nigeria MICS 2016-17. The survey collected data on school attendance for age 5-24 and educational attainment for age 5 and above.</t>
        </r>
      </text>
    </comment>
    <comment ref="K54" authorId="0" shapeId="0" xr:uid="{00000000-0006-0000-6900-000046000000}">
      <text>
        <r>
          <rPr>
            <sz val="10"/>
            <color rgb="FF333333"/>
            <rFont val="Calibri"/>
            <family val="2"/>
          </rPr>
          <t>QUALIFIER: This data point is a NATIONAL ESTIMATE. SOURCE: Nigeria DHS 2018. The survey collected data on school attendance for age 5-24 and educational attainment for age 5 and above.</t>
        </r>
      </text>
    </comment>
    <comment ref="D55" authorId="0" shapeId="0" xr:uid="{00000000-0006-0000-6900-000047000000}">
      <text>
        <r>
          <rPr>
            <sz val="10"/>
            <color rgb="FF333333"/>
            <rFont val="Calibri"/>
            <family val="2"/>
          </rPr>
          <t>SOURCE: Senegal DHS 2010-11. The survey collected data on school attendance for age 5-24 and educational attainment for age 5 and above.</t>
        </r>
      </text>
    </comment>
    <comment ref="I55" authorId="0" shapeId="0" xr:uid="{00000000-0006-0000-6900-000048000000}">
      <text>
        <r>
          <rPr>
            <sz val="10"/>
            <color rgb="FF333333"/>
            <rFont val="Calibri"/>
            <family val="2"/>
          </rPr>
          <t>SOURCE: Senegal DHS 2015-16. The survey collected data on school attendance for age 5-24 and educational attainment for age 5 and above.</t>
        </r>
      </text>
    </comment>
    <comment ref="J55" authorId="0" shapeId="0" xr:uid="{00000000-0006-0000-6900-000049000000}">
      <text>
        <r>
          <rPr>
            <sz val="10"/>
            <color rgb="FF333333"/>
            <rFont val="Calibri"/>
            <family val="2"/>
          </rPr>
          <t>SOURCE: Senegal DHS 2017. The survey collected data on school attendance for age 5-24 and educational attainment for age 5 and above.</t>
        </r>
      </text>
    </comment>
    <comment ref="F56" authorId="0" shapeId="0" xr:uid="{00000000-0006-0000-6900-00004A000000}">
      <text>
        <r>
          <rPr>
            <sz val="10"/>
            <color rgb="FF333333"/>
            <rFont val="Calibri"/>
            <family val="2"/>
          </rPr>
          <t>SOURCE: Sierra Leone DHS 2013. The survey collected data on school attendance for age 5-24 and educational attainment for age 5 and above.</t>
        </r>
      </text>
    </comment>
    <comment ref="J56" authorId="0" shapeId="0" xr:uid="{00000000-0006-0000-6900-00004B000000}">
      <text>
        <r>
          <rPr>
            <sz val="10"/>
            <color rgb="FF333333"/>
            <rFont val="Calibri"/>
            <family val="2"/>
          </rPr>
          <t>SOURCE: Sierra Leone MICS 2017. The survey collected data on school attendance for age 3-24 and educational attainment for age 3 and above.</t>
        </r>
      </text>
    </comment>
    <comment ref="C57" authorId="0" shapeId="0" xr:uid="{00000000-0006-0000-6900-00004C000000}">
      <text>
        <r>
          <rPr>
            <sz val="10"/>
            <color rgb="FF333333"/>
            <rFont val="Calibri"/>
            <family val="2"/>
          </rPr>
          <t>SOURCE: Togo MICS 2010. The survey collected data on school attendance for age 3-24 and educational attainment for age 3 and above.</t>
        </r>
      </text>
    </comment>
    <comment ref="G57" authorId="0" shapeId="0" xr:uid="{00000000-0006-0000-6900-00004D000000}">
      <text>
        <r>
          <rPr>
            <sz val="10"/>
            <color rgb="FF333333"/>
            <rFont val="Calibri"/>
            <family val="2"/>
          </rPr>
          <t>SOURCE: Togo DHS 2013-14. The survey collected data on school attendance for age 3-24 and educational attainment for age 3 and above.</t>
        </r>
      </text>
    </comment>
    <comment ref="J57" authorId="0" shapeId="0" xr:uid="{00000000-0006-0000-6900-00004E000000}">
      <text>
        <r>
          <rPr>
            <sz val="10"/>
            <color rgb="FF333333"/>
            <rFont val="Calibri"/>
            <family val="2"/>
          </rPr>
          <t>QUALIFIER: This data point is a NATIONAL ESTIMATE. SOURCE: Togo MICS 2017. The survey collected data on school attendance for age 3-24 and educational attainment for age 3 and above.</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6A00-000001000000}">
      <text>
        <r>
          <rPr>
            <sz val="10"/>
            <color rgb="FF333333"/>
            <rFont val="Calibri"/>
            <family val="2"/>
          </rPr>
          <t>SOURCE: Burundi DHS 2010. The survey collected data on school attendance for age 5-24 and educational attainment for age 5 and above.</t>
        </r>
      </text>
    </comment>
    <comment ref="J14" authorId="0" shapeId="0" xr:uid="{00000000-0006-0000-6A00-000002000000}">
      <text>
        <r>
          <rPr>
            <sz val="10"/>
            <color rgb="FF333333"/>
            <rFont val="Calibri"/>
            <family val="2"/>
          </rPr>
          <t>QUALIFIER: This data point is a NATIONAL ESTIMATE. SOURCE: Burundi DHS 2016-17. The survey collected data on school attendance for age 3-24 and educational attainment for age 3 and above.</t>
        </r>
      </text>
    </comment>
    <comment ref="D15" authorId="0" shapeId="0" xr:uid="{00000000-0006-0000-6A00-000003000000}">
      <text>
        <r>
          <rPr>
            <sz val="10"/>
            <color rgb="FF333333"/>
            <rFont val="Calibri"/>
            <family val="2"/>
          </rPr>
          <t>SOURCE: Cameroon DHS 2011. The survey collected data on school attendance for age 3-24 and educational attainment for age 3 and above.</t>
        </r>
      </text>
    </comment>
    <comment ref="G15" authorId="0" shapeId="0" xr:uid="{00000000-0006-0000-6A00-000004000000}">
      <text>
        <r>
          <rPr>
            <sz val="10"/>
            <color rgb="FF333333"/>
            <rFont val="Calibri"/>
            <family val="2"/>
          </rPr>
          <t>SOURCE: Cameroon MICS 2013-14. The survey collected data on school attendance for age 5-24 and educational attainment for age 5 and above.</t>
        </r>
      </text>
    </comment>
    <comment ref="C16" authorId="0" shapeId="0" xr:uid="{00000000-0006-0000-6A00-000005000000}">
      <text>
        <r>
          <rPr>
            <sz val="10"/>
            <color rgb="FF333333"/>
            <rFont val="Calibri"/>
            <family val="2"/>
          </rPr>
          <t>SOURCE: Central African Republic MICS 2009-10. The survey collected data on school attendance for age 5-24 and educational attainment for age 5 and above.</t>
        </r>
      </text>
    </comment>
    <comment ref="G17" authorId="0" shapeId="0" xr:uid="{00000000-0006-0000-6A00-000006000000}">
      <text>
        <r>
          <rPr>
            <sz val="10"/>
            <color rgb="FF333333"/>
            <rFont val="Calibri"/>
            <family val="2"/>
          </rPr>
          <t>SOURCE: Chad DHS 2014. The survey collected data on school attendance for age 5-24 and educational attainment for age 5 and above.</t>
        </r>
      </text>
    </comment>
    <comment ref="E18" authorId="0" shapeId="0" xr:uid="{00000000-0006-0000-6A00-000007000000}">
      <text>
        <r>
          <rPr>
            <sz val="10"/>
            <color rgb="FF333333"/>
            <rFont val="Calibri"/>
            <family val="2"/>
          </rPr>
          <t>SOURCE: Congo DHS 2011-12. The survey collected data on school attendance for age 5-24 and educational attainment for age 5 and above.</t>
        </r>
      </text>
    </comment>
    <comment ref="H18" authorId="0" shapeId="0" xr:uid="{00000000-0006-0000-6A00-000008000000}">
      <text>
        <r>
          <rPr>
            <sz val="10"/>
            <color rgb="FF333333"/>
            <rFont val="Calibri"/>
            <family val="2"/>
          </rPr>
          <t>SOURCE: Congo MICS 2014-15. The survey collected data on school attendance for age 5-24 and educational attainment for age 5 and above.</t>
        </r>
      </text>
    </comment>
    <comment ref="C19" authorId="0" shapeId="0" xr:uid="{00000000-0006-0000-6A00-000009000000}">
      <text>
        <r>
          <rPr>
            <sz val="10"/>
            <color rgb="FF333333"/>
            <rFont val="Calibri"/>
            <family val="2"/>
          </rPr>
          <t>SOURCE: Democratic Republic of the Congo MICS 2010. The survey collected data on school attendance for age 5-24 and educational attainment for age 5 and above.</t>
        </r>
      </text>
    </comment>
    <comment ref="F19" authorId="0" shapeId="0" xr:uid="{00000000-0006-0000-6A00-00000A000000}">
      <text>
        <r>
          <rPr>
            <sz val="10"/>
            <color rgb="FF333333"/>
            <rFont val="Calibri"/>
            <family val="2"/>
          </rPr>
          <t>SOURCE: Democratic Republic of the Congo DHS 2013-14. The survey collected data on school attendance for age 5-24 and educational attainment for age 5 and above.</t>
        </r>
      </text>
    </comment>
    <comment ref="E20" authorId="0" shapeId="0" xr:uid="{00000000-0006-0000-6A00-00000B000000}">
      <text>
        <r>
          <rPr>
            <sz val="10"/>
            <color rgb="FF333333"/>
            <rFont val="Calibri"/>
            <family val="2"/>
          </rPr>
          <t>SOURCE: Gabon DHS 2012. The survey collected data on school attendance for age 3-24 and educational attainment for age 3 and above.</t>
        </r>
      </text>
    </comment>
    <comment ref="G21" authorId="0" shapeId="0" xr:uid="{00000000-0006-0000-6A00-00000C000000}">
      <text>
        <r>
          <rPr>
            <sz val="10"/>
            <color rgb="FF333333"/>
            <rFont val="Calibri"/>
            <family val="2"/>
          </rPr>
          <t>SOURCE: Sao Tome and Principe MICS 2014. The survey collected data on school attendance for age 5-24 and educational attainment for age 3 and above.</t>
        </r>
      </text>
    </comment>
    <comment ref="E22" authorId="0" shapeId="0" xr:uid="{00000000-0006-0000-6A00-00000D000000}">
      <text>
        <r>
          <rPr>
            <sz val="10"/>
            <color rgb="FF333333"/>
            <rFont val="Calibri"/>
            <family val="2"/>
          </rPr>
          <t>SOURCE: Comoros DHS 2012. The survey collected data on school attendance for age 3-24 and educational attainment for age 3 and above.</t>
        </r>
      </text>
    </comment>
    <comment ref="D23" authorId="0" shapeId="0" xr:uid="{00000000-0006-0000-6A00-00000E000000}">
      <text>
        <r>
          <rPr>
            <sz val="10"/>
            <color rgb="FF333333"/>
            <rFont val="Calibri"/>
            <family val="2"/>
          </rPr>
          <t>SOURCE: Ethiopia DHS 2011. The survey collected data on school attendance for age 5-24 and educational attainment for age 5 and above.</t>
        </r>
      </text>
    </comment>
    <comment ref="I23" authorId="0" shapeId="0" xr:uid="{00000000-0006-0000-6A00-00000F000000}">
      <text>
        <r>
          <rPr>
            <sz val="10"/>
            <color rgb="FF333333"/>
            <rFont val="Calibri"/>
            <family val="2"/>
          </rPr>
          <t>SOURCE: Ethiopia DHS 2016. The survey collected data on school attendance for age 5-24 and educational attainment for age 5 and above.</t>
        </r>
      </text>
    </comment>
    <comment ref="G24" authorId="0" shapeId="0" xr:uid="{00000000-0006-0000-6A00-000010000000}">
      <text>
        <r>
          <rPr>
            <sz val="10"/>
            <color rgb="FF333333"/>
            <rFont val="Calibri"/>
            <family val="2"/>
          </rPr>
          <t>SOURCE: Kenya DHS 2014. The survey collected data on school attendance for age 3-24 and educational attainment for age 3 and above.</t>
        </r>
      </text>
    </comment>
    <comment ref="K25" authorId="0" shapeId="0" xr:uid="{00000000-0006-0000-6A00-000011000000}">
      <text>
        <r>
          <rPr>
            <sz val="10"/>
            <color rgb="FF333333"/>
            <rFont val="Calibri"/>
            <family val="2"/>
          </rPr>
          <t>QUALIFIER: This data point is a NATIONAL ESTIMATE. SOURCE: Madagascar MICS 2018.</t>
        </r>
      </text>
    </comment>
    <comment ref="C26" authorId="0" shapeId="0" xr:uid="{00000000-0006-0000-6A00-000012000000}">
      <text>
        <r>
          <rPr>
            <sz val="10"/>
            <color rgb="FF333333"/>
            <rFont val="Calibri"/>
            <family val="2"/>
          </rPr>
          <t>SOURCE: Rwanda DHS 2010-2011. The survey collected data on school attendance for age 3-24 and educational attainment for age 3 and above.</t>
        </r>
      </text>
    </comment>
    <comment ref="H26" authorId="0" shapeId="0" xr:uid="{00000000-0006-0000-6A00-000013000000}">
      <text>
        <r>
          <rPr>
            <sz val="10"/>
            <color rgb="FF333333"/>
            <rFont val="Calibri"/>
            <family val="2"/>
          </rPr>
          <t>SOURCE: Rwanda DHS 2014-15. The survey collected data on school attendance for age 3-24 and educational attainment for age 3 and above.</t>
        </r>
      </text>
    </comment>
    <comment ref="C27" authorId="0" shapeId="0" xr:uid="{00000000-0006-0000-6A00-000014000000}">
      <text>
        <r>
          <rPr>
            <sz val="10"/>
            <color rgb="FF333333"/>
            <rFont val="Calibri"/>
            <family val="2"/>
          </rPr>
          <t>SOURCE: South Sudan MICS 2010. The survey collected data on school attendance for age 5-24 and educational attainment for age 5 and above.</t>
        </r>
      </text>
    </comment>
    <comment ref="G28" authorId="0" shapeId="0" xr:uid="{00000000-0006-0000-6A00-000015000000}">
      <text>
        <r>
          <rPr>
            <sz val="10"/>
            <color rgb="FF333333"/>
            <rFont val="Calibri"/>
            <family val="2"/>
          </rPr>
          <t>SOURCE: Sudan MICS 2014. The survey collected data on school attendance for age 4-24 and educational attainment for age 4 and above.</t>
        </r>
      </text>
    </comment>
    <comment ref="D29" authorId="0" shapeId="0" xr:uid="{00000000-0006-0000-6A00-000016000000}">
      <text>
        <r>
          <rPr>
            <sz val="10"/>
            <color rgb="FF333333"/>
            <rFont val="Calibri"/>
            <family val="2"/>
          </rPr>
          <t>SOURCE: Uganda DHS 2011. The survey collected data on school attendance for age 3-24 and educational attainment for age 3 and above.</t>
        </r>
      </text>
    </comment>
    <comment ref="I29" authorId="0" shapeId="0" xr:uid="{00000000-0006-0000-6A00-000017000000}">
      <text>
        <r>
          <rPr>
            <sz val="10"/>
            <color rgb="FF333333"/>
            <rFont val="Calibri"/>
            <family val="2"/>
          </rPr>
          <t>SOURCE: Uganda DHS 2016. The survey collected data on school attendance for age 5-24 and educational attainment for age 5 and above.</t>
        </r>
      </text>
    </comment>
    <comment ref="C30" authorId="0" shapeId="0" xr:uid="{00000000-0006-0000-6A00-000018000000}">
      <text>
        <r>
          <rPr>
            <sz val="10"/>
            <color rgb="FF333333"/>
            <rFont val="Calibri"/>
            <family val="2"/>
          </rPr>
          <t>SOURCE: United Republic of Tanzania DHS 2010. The survey collected data on school attendance for age 5-24 and educational attainment for age 5 and above.</t>
        </r>
      </text>
    </comment>
    <comment ref="H30" authorId="0" shapeId="0" xr:uid="{00000000-0006-0000-6A00-000019000000}">
      <text>
        <r>
          <rPr>
            <sz val="10"/>
            <color rgb="FF333333"/>
            <rFont val="Calibri"/>
            <family val="2"/>
          </rPr>
          <t>SOURCE: United Republic of Tanzania DHS 2015-16. The survey collected data on school attendance for age 5-24 and educational attainment for age 5 and above.</t>
        </r>
      </text>
    </comment>
    <comment ref="F31" authorId="0" shapeId="0" xr:uid="{00000000-0006-0000-6A00-00001A000000}">
      <text>
        <r>
          <rPr>
            <sz val="10"/>
            <color rgb="FF333333"/>
            <rFont val="Calibri"/>
            <family val="2"/>
          </rPr>
          <t>SOURCE: Algeria MICS 2012-13. The survey collected data on school attendance for age 5-24 and educational attainment for age 5 and above.</t>
        </r>
      </text>
    </comment>
    <comment ref="G32" authorId="0" shapeId="0" xr:uid="{00000000-0006-0000-6A00-00001B000000}">
      <text>
        <r>
          <rPr>
            <sz val="10"/>
            <color rgb="FF333333"/>
            <rFont val="Calibri"/>
            <family val="2"/>
          </rPr>
          <t>SOURCE: Egypt DHS 2014. The survey collected data on school attendance for age 6-24 and educational attainment for age 6 and above.</t>
        </r>
      </text>
    </comment>
    <comment ref="D33" authorId="0" shapeId="0" xr:uid="{00000000-0006-0000-6A00-00001C000000}">
      <text>
        <r>
          <rPr>
            <sz val="10"/>
            <color rgb="FF333333"/>
            <rFont val="Calibri"/>
            <family val="2"/>
          </rPr>
          <t>SOURCE: Mauritania MICS 2010-11. The survey collected data on school attendance for age 5-24 and educational attainment for age 5 and above.</t>
        </r>
      </text>
    </comment>
    <comment ref="H33" authorId="0" shapeId="0" xr:uid="{00000000-0006-0000-6A00-00001D000000}">
      <text>
        <r>
          <rPr>
            <sz val="10"/>
            <color rgb="FF333333"/>
            <rFont val="Calibri"/>
            <family val="2"/>
          </rPr>
          <t>SOURCE: Mauritania MICS 2014-15. The survey collected data on school attendance for age 5-24 and educational attainment for age 5 and above.</t>
        </r>
      </text>
    </comment>
    <comment ref="E34" authorId="0" shapeId="0" xr:uid="{00000000-0006-0000-6A00-00001E000000}">
      <text>
        <r>
          <rPr>
            <sz val="10"/>
            <color rgb="FF333333"/>
            <rFont val="Calibri"/>
            <family val="2"/>
          </rPr>
          <t>SOURCE: Tunisia MICS 2011-12. The survey collected data on school attendance for age 5-24 and educational attainment for age 5 and above.</t>
        </r>
      </text>
    </comment>
    <comment ref="K34" authorId="0" shapeId="0" xr:uid="{00000000-0006-0000-6A00-00001F000000}">
      <text>
        <r>
          <rPr>
            <sz val="10"/>
            <color rgb="FF333333"/>
            <rFont val="Calibri"/>
            <family val="2"/>
          </rPr>
          <t>QUALIFIER: This data point is a NATIONAL ESTIMATE. SOURCE: Tunisia MICS 2018. The survey collected data on school attendance for age 3-24 and educational attainment for age 3 and above.</t>
        </r>
      </text>
    </comment>
    <comment ref="H35" authorId="0" shapeId="0" xr:uid="{00000000-0006-0000-6A00-000020000000}">
      <text>
        <r>
          <rPr>
            <sz val="10"/>
            <color rgb="FF333333"/>
            <rFont val="Calibri"/>
            <family val="2"/>
          </rPr>
          <t>SOURCE: Angola DHS 2016. The survey collected data on school attendance for age 3-24 and educational attainment for age 3 and above.</t>
        </r>
      </text>
    </comment>
    <comment ref="C36" authorId="0" shapeId="0" xr:uid="{00000000-0006-0000-6A00-000021000000}">
      <text>
        <r>
          <rPr>
            <sz val="10"/>
            <color rgb="FF333333"/>
            <rFont val="Calibri"/>
            <family val="2"/>
          </rPr>
          <t>SOURCE: Swaziland MICS 2010. The survey collected data on school attendance for age 5-24 and educational attainment for age 5 and above.</t>
        </r>
      </text>
    </comment>
    <comment ref="G36" authorId="0" shapeId="0" xr:uid="{00000000-0006-0000-6A00-000022000000}">
      <text>
        <r>
          <rPr>
            <sz val="10"/>
            <color rgb="FF333333"/>
            <rFont val="Calibri"/>
            <family val="2"/>
          </rPr>
          <t>SOURCE: Swaziland MICS 2014. The survey collected data on school attendance for age 5-24 and educational attainment for age 5 and above.</t>
        </r>
      </text>
    </comment>
    <comment ref="G37" authorId="0" shapeId="0" xr:uid="{00000000-0006-0000-6A00-000023000000}">
      <text>
        <r>
          <rPr>
            <sz val="10"/>
            <color rgb="FF333333"/>
            <rFont val="Calibri"/>
            <family val="2"/>
          </rPr>
          <t>SOURCE: Lesotho DHS 2014. The survey collected data on school attendance for age 5-24 and educational attainment for age 5 and above.</t>
        </r>
      </text>
    </comment>
    <comment ref="K37" authorId="0" shapeId="0" xr:uid="{00000000-0006-0000-6A00-000024000000}">
      <text>
        <r>
          <rPr>
            <sz val="10"/>
            <color rgb="FF333333"/>
            <rFont val="Calibri"/>
            <family val="2"/>
          </rPr>
          <t>QUALIFIER: This data point is a NATIONAL ESTIMATE. SOURCE: Lesotho MICS 2018. The survey collected data on school attendance for age 3-24 and educational attainment for age 3 and above.</t>
        </r>
      </text>
    </comment>
    <comment ref="C38" authorId="0" shapeId="0" xr:uid="{00000000-0006-0000-6A00-000025000000}">
      <text>
        <r>
          <rPr>
            <sz val="10"/>
            <color rgb="FF333333"/>
            <rFont val="Calibri"/>
            <family val="2"/>
          </rPr>
          <t>SOURCE: Malawi DHS 2010. The survey collected data on school attendance for age 5-24 and educational attainment for age 5 and above.</t>
        </r>
      </text>
    </comment>
    <comment ref="I38" authorId="0" shapeId="0" xr:uid="{00000000-0006-0000-6A00-000026000000}">
      <text>
        <r>
          <rPr>
            <sz val="10"/>
            <color rgb="FF333333"/>
            <rFont val="Calibri"/>
            <family val="2"/>
          </rPr>
          <t>SOURCE: Malawi DHS 2015-16. The survey collected data on school attendance for age 5-24 and educational attainment for age 5 and above.</t>
        </r>
      </text>
    </comment>
    <comment ref="D39" authorId="0" shapeId="0" xr:uid="{00000000-0006-0000-6A00-000027000000}">
      <text>
        <r>
          <rPr>
            <sz val="10"/>
            <color rgb="FF333333"/>
            <rFont val="Calibri"/>
            <family val="2"/>
          </rPr>
          <t>SOURCE: Mozambique DHS 2011. The survey collected data on school attendance for age 5-24 and educational attainment for age 3 and above.</t>
        </r>
      </text>
    </comment>
    <comment ref="F40" authorId="0" shapeId="0" xr:uid="{00000000-0006-0000-6A00-000028000000}">
      <text>
        <r>
          <rPr>
            <sz val="10"/>
            <color rgb="FF333333"/>
            <rFont val="Calibri"/>
            <family val="2"/>
          </rPr>
          <t>SOURCE: Namibia DHS 2013. The survey collected data on school attendance for age 5-24 and educational attainment for age 5 and above.</t>
        </r>
      </text>
    </comment>
    <comment ref="I41" authorId="0" shapeId="0" xr:uid="{00000000-0006-0000-6A00-000029000000}">
      <text>
        <r>
          <rPr>
            <sz val="10"/>
            <color rgb="FF333333"/>
            <rFont val="Calibri"/>
            <family val="2"/>
          </rPr>
          <t>SOURCE: South Africa DHS 2016. The survey collected data on school attendance and educational attainment for all ages.</t>
        </r>
      </text>
    </comment>
    <comment ref="F42" authorId="0" shapeId="0" xr:uid="{00000000-0006-0000-6A00-00002A000000}">
      <text>
        <r>
          <rPr>
            <sz val="10"/>
            <color rgb="FF333333"/>
            <rFont val="Calibri"/>
            <family val="2"/>
          </rPr>
          <t>SOURCE: Zambia DHS 2013-14. The survey collected data on school attendance for age 5-24 and educational attainment for age 5 and above.</t>
        </r>
      </text>
    </comment>
    <comment ref="K42" authorId="0" shapeId="0" xr:uid="{00000000-0006-0000-6A00-00002B000000}">
      <text>
        <r>
          <rPr>
            <sz val="10"/>
            <color rgb="FF333333"/>
            <rFont val="Calibri"/>
            <family val="2"/>
          </rPr>
          <t>QUALIFIER: This data point is a NATIONAL ESTIMATE. SOURCE: Zambia DHS 2018. The survey collected data on school attendance for age 2-24 and educational attainment for age 2 and above.</t>
        </r>
      </text>
    </comment>
    <comment ref="C43" authorId="0" shapeId="0" xr:uid="{00000000-0006-0000-6A00-00002C000000}">
      <text>
        <r>
          <rPr>
            <sz val="10"/>
            <color rgb="FF333333"/>
            <rFont val="Calibri"/>
            <family val="2"/>
          </rPr>
          <t>SOURCE: Zimbabwe DHS 2010-11. The survey collected data on school attendance for age 5-24 and educational attainment for age 5 and above.</t>
        </r>
      </text>
    </comment>
    <comment ref="H43" authorId="0" shapeId="0" xr:uid="{00000000-0006-0000-6A00-00002D000000}">
      <text>
        <r>
          <rPr>
            <sz val="10"/>
            <color rgb="FF333333"/>
            <rFont val="Calibri"/>
            <family val="2"/>
          </rPr>
          <t>SOURCE: Zimbabwe DHS 2015. The survey collected data on school attendance for age 3-24 and educational attainment for age 3 and above.</t>
        </r>
      </text>
    </comment>
    <comment ref="L43" authorId="0" shapeId="0" xr:uid="{00000000-0006-0000-6A00-00002E000000}">
      <text>
        <r>
          <rPr>
            <sz val="10"/>
            <color rgb="FF333333"/>
            <rFont val="Calibri"/>
            <family val="2"/>
          </rPr>
          <t>QUALIFIER: This data point is a NATIONAL ESTIMATE. SOURCE: Zimbabwe MICS 2019. The survey collected data on school attendance for age 3-24 and educational attainment for age 3 and above.</t>
        </r>
      </text>
    </comment>
    <comment ref="D44" authorId="0" shapeId="0" xr:uid="{00000000-0006-0000-6A00-00002F000000}">
      <text>
        <r>
          <rPr>
            <sz val="10"/>
            <color rgb="FF333333"/>
            <rFont val="Calibri"/>
            <family val="2"/>
          </rPr>
          <t>SOURCE: Benin DHS 2011-12. The survey collected data on school attendance for age 5-24 and educational attainment for age 5 and above.</t>
        </r>
      </text>
    </comment>
    <comment ref="G44" authorId="0" shapeId="0" xr:uid="{00000000-0006-0000-6A00-000030000000}">
      <text>
        <r>
          <rPr>
            <sz val="10"/>
            <color rgb="FF333333"/>
            <rFont val="Calibri"/>
            <family val="2"/>
          </rPr>
          <t>SOURCE: Benin MICS 2014. The survey collected data on school attendance for age 5-24 and educational attainment for age 5 and above.</t>
        </r>
      </text>
    </comment>
    <comment ref="K44" authorId="0" shapeId="0" xr:uid="{00000000-0006-0000-6A00-000031000000}">
      <text>
        <r>
          <rPr>
            <sz val="10"/>
            <color rgb="FF333333"/>
            <rFont val="Calibri"/>
            <family val="2"/>
          </rPr>
          <t>SOURCE: Benin DHS 2017-18. The survey collected data on school attendance for age 5-24 and educational attainment for age 5 and above.</t>
        </r>
      </text>
    </comment>
    <comment ref="C45" authorId="0" shapeId="0" xr:uid="{00000000-0006-0000-6A00-000032000000}">
      <text>
        <r>
          <rPr>
            <sz val="10"/>
            <color rgb="FF333333"/>
            <rFont val="Calibri"/>
            <family val="2"/>
          </rPr>
          <t>SOURCE: Burkina Faso DHS 2010. The survey collected data on school attendance for age 5-24 and educational attainment for age 5 and above.</t>
        </r>
      </text>
    </comment>
    <comment ref="E46" authorId="0" shapeId="0" xr:uid="{00000000-0006-0000-6A00-000033000000}">
      <text>
        <r>
          <rPr>
            <sz val="10"/>
            <color rgb="FF333333"/>
            <rFont val="Calibri"/>
            <family val="2"/>
          </rPr>
          <t>SOURCE: Cote d'Ivoire DHS 2011-12. The survey collected data on school attendance for age 3-24 and educational attainment for age 3 and above.</t>
        </r>
      </text>
    </comment>
    <comment ref="I46" authorId="0" shapeId="0" xr:uid="{00000000-0006-0000-6A00-000034000000}">
      <text>
        <r>
          <rPr>
            <sz val="10"/>
            <color rgb="FF333333"/>
            <rFont val="Calibri"/>
            <family val="2"/>
          </rPr>
          <t>SOURCE: Cote d'Ivoire MICS 2016. The survey collected data on school attendance for age 5-24 and educational attainment for age 5 and above.</t>
        </r>
      </text>
    </comment>
    <comment ref="C47" authorId="0" shapeId="0" xr:uid="{00000000-0006-0000-6A00-000035000000}">
      <text>
        <r>
          <rPr>
            <sz val="10"/>
            <color rgb="FF333333"/>
            <rFont val="Calibri"/>
            <family val="2"/>
          </rPr>
          <t>SOURCE: Gambia MICS 2009-2010. The survey collected data on school attendance for age 3-24 and educational attainment for age 3 and above.</t>
        </r>
      </text>
    </comment>
    <comment ref="F47" authorId="0" shapeId="0" xr:uid="{00000000-0006-0000-6A00-000036000000}">
      <text>
        <r>
          <rPr>
            <sz val="10"/>
            <color rgb="FF333333"/>
            <rFont val="Calibri"/>
            <family val="2"/>
          </rPr>
          <t>SOURCE: Gambia DHS 2013. The survey collected data on school attendance for age 3-24 and educational attainment for age 3 and above.</t>
        </r>
      </text>
    </comment>
    <comment ref="K47" authorId="0" shapeId="0" xr:uid="{00000000-0006-0000-6A00-000037000000}">
      <text>
        <r>
          <rPr>
            <sz val="10"/>
            <color rgb="FF333333"/>
            <rFont val="Calibri"/>
            <family val="2"/>
          </rPr>
          <t>QUALIFIER: This data point is a NATIONAL ESTIMATE. SOURCE: Gambia MICS 2018. The survey collected data on school attendance for age 3-24 and educational attainment for age 3 and above.</t>
        </r>
      </text>
    </comment>
    <comment ref="G48" authorId="0" shapeId="0" xr:uid="{00000000-0006-0000-6A00-000038000000}">
      <text>
        <r>
          <rPr>
            <sz val="10"/>
            <color rgb="FF333333"/>
            <rFont val="Calibri"/>
            <family val="2"/>
          </rPr>
          <t>QUALIFIER: This data point is a NATIONAL ESTIMATE. SOURCE: Ghana DHS 2014. The survey collected data on school attendance for age 3-24 and educational attainment for age 3 and above.</t>
        </r>
      </text>
    </comment>
    <comment ref="K48" authorId="0" shapeId="0" xr:uid="{00000000-0006-0000-6A00-000039000000}">
      <text>
        <r>
          <rPr>
            <sz val="10"/>
            <color rgb="FF333333"/>
            <rFont val="Calibri"/>
            <family val="2"/>
          </rPr>
          <t>QUALIFIER: This data point is a NATIONAL ESTIMATE. SOURCE: Ghana MICS 2017-18. The survey collected data on school attendance for age 3-24 and educational attainment for age 3 and above.</t>
        </r>
      </text>
    </comment>
    <comment ref="E49" authorId="0" shapeId="0" xr:uid="{00000000-0006-0000-6A00-00003A000000}">
      <text>
        <r>
          <rPr>
            <sz val="10"/>
            <color rgb="FF333333"/>
            <rFont val="Calibri"/>
            <family val="2"/>
          </rPr>
          <t>SOURCE: Guinea DHS 2012. The survey collected data on school attendance for age 3-24 and educational attainment for age 3 and above.</t>
        </r>
      </text>
    </comment>
    <comment ref="I49" authorId="0" shapeId="0" xr:uid="{00000000-0006-0000-6A00-00003B000000}">
      <text>
        <r>
          <rPr>
            <sz val="10"/>
            <color rgb="FF333333"/>
            <rFont val="Calibri"/>
            <family val="2"/>
          </rPr>
          <t>SOURCE: Guinea MICS 2016. The survey collected data on school attendance for age 5-24 and educational attainment for age 5 and above.</t>
        </r>
      </text>
    </comment>
    <comment ref="K49" authorId="0" shapeId="0" xr:uid="{00000000-0006-0000-6A00-00003C000000}">
      <text>
        <r>
          <rPr>
            <sz val="10"/>
            <color rgb="FF333333"/>
            <rFont val="Calibri"/>
            <family val="2"/>
          </rPr>
          <t>QUALIFIER: This data point is a NATIONAL ESTIMATE. SOURCE: Guinea DHS 2018. The survey collected data on school attendance for age 5-24 and educational attainment for age 5 and above.</t>
        </r>
      </text>
    </comment>
    <comment ref="G50" authorId="0" shapeId="0" xr:uid="{00000000-0006-0000-6A00-00003D000000}">
      <text>
        <r>
          <rPr>
            <sz val="10"/>
            <color rgb="FF333333"/>
            <rFont val="Calibri"/>
            <family val="2"/>
          </rPr>
          <t>SOURCE: Guinea-Bissau MICS 2014. The survey collected data on school attendance for age 5-24 and educational attainment for age 5 and above.</t>
        </r>
      </text>
    </comment>
    <comment ref="F51" authorId="0" shapeId="0" xr:uid="{00000000-0006-0000-6A00-00003E000000}">
      <text>
        <r>
          <rPr>
            <sz val="10"/>
            <color rgb="FF333333"/>
            <rFont val="Calibri"/>
            <family val="2"/>
          </rPr>
          <t>SOURCE: Liberia DHS 2013. The survey collected data on school attendance for age 5-24 and educational attainment for age 5 and above.</t>
        </r>
      </text>
    </comment>
    <comment ref="F52" authorId="0" shapeId="0" xr:uid="{00000000-0006-0000-6A00-00003F000000}">
      <text>
        <r>
          <rPr>
            <sz val="10"/>
            <color rgb="FF333333"/>
            <rFont val="Calibri"/>
            <family val="2"/>
          </rPr>
          <t>SOURCE: Mali DHS 2012-13. The survey collected data on school attendance for age 5-24 and educational attainment for age 5 and above.</t>
        </r>
      </text>
    </comment>
    <comment ref="H52" authorId="0" shapeId="0" xr:uid="{00000000-0006-0000-6A00-000040000000}">
      <text>
        <r>
          <rPr>
            <sz val="10"/>
            <color rgb="FF333333"/>
            <rFont val="Calibri"/>
            <family val="2"/>
          </rPr>
          <t>SOURCE: Mali MICS 2015. The survey collected data on school attendance for age 5-24 and educational attainment for age 5 and above.</t>
        </r>
      </text>
    </comment>
    <comment ref="K52" authorId="0" shapeId="0" xr:uid="{00000000-0006-0000-6A00-000041000000}">
      <text>
        <r>
          <rPr>
            <sz val="10"/>
            <color rgb="FF333333"/>
            <rFont val="Calibri"/>
            <family val="2"/>
          </rPr>
          <t>QUALIFIER: This data point is a NATIONAL ESTIMATE. SOURCE: Mali DHS 2018. The survey collected data on school attendance for age 5-24 and educational attainment for age 5 and above.</t>
        </r>
      </text>
    </comment>
    <comment ref="E53" authorId="0" shapeId="0" xr:uid="{00000000-0006-0000-6A00-000042000000}">
      <text>
        <r>
          <rPr>
            <sz val="10"/>
            <color rgb="FF333333"/>
            <rFont val="Calibri"/>
            <family val="2"/>
          </rPr>
          <t>SOURCE: Niger DHS 2012. The survey collected data on school attendance for age 5-24 and educational attainment for age 5 and above.</t>
        </r>
      </text>
    </comment>
    <comment ref="D54" authorId="0" shapeId="0" xr:uid="{00000000-0006-0000-6A00-000043000000}">
      <text>
        <r>
          <rPr>
            <sz val="10"/>
            <color rgb="FF333333"/>
            <rFont val="Calibri"/>
            <family val="2"/>
          </rPr>
          <t>SOURCE: Nigeria MICS 2011. The survey collected data on school attendance for age 5-24 and educational attainment for age 5 and above.</t>
        </r>
      </text>
    </comment>
    <comment ref="F54" authorId="0" shapeId="0" xr:uid="{00000000-0006-0000-6A00-000044000000}">
      <text>
        <r>
          <rPr>
            <sz val="10"/>
            <color rgb="FF333333"/>
            <rFont val="Calibri"/>
            <family val="2"/>
          </rPr>
          <t>SOURCE: Nigeria DHS 2013. The survey collected data on school attendance for age 5-24 and educational attainment for age 5 and above.</t>
        </r>
      </text>
    </comment>
    <comment ref="I54" authorId="0" shapeId="0" xr:uid="{00000000-0006-0000-6A00-000045000000}">
      <text>
        <r>
          <rPr>
            <sz val="10"/>
            <color rgb="FF333333"/>
            <rFont val="Calibri"/>
            <family val="2"/>
          </rPr>
          <t>SOURCE: Nigeria MICS 2016-17. The survey collected data on school attendance for age 5-24 and educational attainment for age 5 and above.</t>
        </r>
      </text>
    </comment>
    <comment ref="K54" authorId="0" shapeId="0" xr:uid="{00000000-0006-0000-6A00-000046000000}">
      <text>
        <r>
          <rPr>
            <sz val="10"/>
            <color rgb="FF333333"/>
            <rFont val="Calibri"/>
            <family val="2"/>
          </rPr>
          <t>QUALIFIER: This data point is a NATIONAL ESTIMATE. SOURCE: Nigeria DHS 2018. The survey collected data on school attendance for age 5-24 and educational attainment for age 5 and above.</t>
        </r>
      </text>
    </comment>
    <comment ref="D55" authorId="0" shapeId="0" xr:uid="{00000000-0006-0000-6A00-000047000000}">
      <text>
        <r>
          <rPr>
            <sz val="10"/>
            <color rgb="FF333333"/>
            <rFont val="Calibri"/>
            <family val="2"/>
          </rPr>
          <t>SOURCE: Senegal DHS 2010-11. The survey collected data on school attendance for age 5-24 and educational attainment for age 5 and above.</t>
        </r>
      </text>
    </comment>
    <comment ref="I55" authorId="0" shapeId="0" xr:uid="{00000000-0006-0000-6A00-000048000000}">
      <text>
        <r>
          <rPr>
            <sz val="10"/>
            <color rgb="FF333333"/>
            <rFont val="Calibri"/>
            <family val="2"/>
          </rPr>
          <t>SOURCE: Senegal DHS 2015-16. The survey collected data on school attendance for age 5-24 and educational attainment for age 5 and above.</t>
        </r>
      </text>
    </comment>
    <comment ref="J55" authorId="0" shapeId="0" xr:uid="{00000000-0006-0000-6A00-000049000000}">
      <text>
        <r>
          <rPr>
            <sz val="10"/>
            <color rgb="FF333333"/>
            <rFont val="Calibri"/>
            <family val="2"/>
          </rPr>
          <t>SOURCE: Senegal DHS 2017. The survey collected data on school attendance for age 5-24 and educational attainment for age 5 and above.</t>
        </r>
      </text>
    </comment>
    <comment ref="F56" authorId="0" shapeId="0" xr:uid="{00000000-0006-0000-6A00-00004A000000}">
      <text>
        <r>
          <rPr>
            <sz val="10"/>
            <color rgb="FF333333"/>
            <rFont val="Calibri"/>
            <family val="2"/>
          </rPr>
          <t>SOURCE: Sierra Leone DHS 2013. The survey collected data on school attendance for age 5-24 and educational attainment for age 5 and above.</t>
        </r>
      </text>
    </comment>
    <comment ref="J56" authorId="0" shapeId="0" xr:uid="{00000000-0006-0000-6A00-00004B000000}">
      <text>
        <r>
          <rPr>
            <sz val="10"/>
            <color rgb="FF333333"/>
            <rFont val="Calibri"/>
            <family val="2"/>
          </rPr>
          <t>SOURCE: Sierra Leone MICS 2017. The survey collected data on school attendance for age 3-24 and educational attainment for age 3 and above.</t>
        </r>
      </text>
    </comment>
    <comment ref="C57" authorId="0" shapeId="0" xr:uid="{00000000-0006-0000-6A00-00004C000000}">
      <text>
        <r>
          <rPr>
            <sz val="10"/>
            <color rgb="FF333333"/>
            <rFont val="Calibri"/>
            <family val="2"/>
          </rPr>
          <t>SOURCE: Togo MICS 2010. The survey collected data on school attendance for age 3-24 and educational attainment for age 3 and above.</t>
        </r>
      </text>
    </comment>
    <comment ref="G57" authorId="0" shapeId="0" xr:uid="{00000000-0006-0000-6A00-00004D000000}">
      <text>
        <r>
          <rPr>
            <sz val="10"/>
            <color rgb="FF333333"/>
            <rFont val="Calibri"/>
            <family val="2"/>
          </rPr>
          <t>SOURCE: Togo DHS 2013-14. The survey collected data on school attendance for age 3-24 and educational attainment for age 3 and above.</t>
        </r>
      </text>
    </comment>
    <comment ref="J57" authorId="0" shapeId="0" xr:uid="{00000000-0006-0000-6A00-00004E000000}">
      <text>
        <r>
          <rPr>
            <sz val="10"/>
            <color rgb="FF333333"/>
            <rFont val="Calibri"/>
            <family val="2"/>
          </rPr>
          <t>QUALIFIER: This data point is a NATIONAL ESTIMATE. SOURCE: Togo MICS 2017. The survey collected data on school attendance for age 3-24 and educational attainment for age 3 and above.</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6B00-000001000000}">
      <text>
        <r>
          <rPr>
            <sz val="10"/>
            <color rgb="FF333333"/>
            <rFont val="Calibri"/>
            <family val="2"/>
          </rPr>
          <t>SOURCE: Burundi DHS 2010. The survey collected data on school attendance for age 5-24 and educational attainment for age 5 and above.</t>
        </r>
      </text>
    </comment>
    <comment ref="J14" authorId="0" shapeId="0" xr:uid="{00000000-0006-0000-6B00-000002000000}">
      <text>
        <r>
          <rPr>
            <sz val="10"/>
            <color rgb="FF333333"/>
            <rFont val="Calibri"/>
            <family val="2"/>
          </rPr>
          <t>QUALIFIER: This data point is a NATIONAL ESTIMATE. SOURCE: Burundi DHS 2016-17. The survey collected data on school attendance for age 3-24 and educational attainment for age 3 and above.</t>
        </r>
      </text>
    </comment>
    <comment ref="D15" authorId="0" shapeId="0" xr:uid="{00000000-0006-0000-6B00-000003000000}">
      <text>
        <r>
          <rPr>
            <sz val="10"/>
            <color rgb="FF333333"/>
            <rFont val="Calibri"/>
            <family val="2"/>
          </rPr>
          <t>SOURCE: Cameroon DHS 2011. The survey collected data on school attendance for age 3-24 and educational attainment for age 3 and above.</t>
        </r>
      </text>
    </comment>
    <comment ref="G15" authorId="0" shapeId="0" xr:uid="{00000000-0006-0000-6B00-000004000000}">
      <text>
        <r>
          <rPr>
            <sz val="10"/>
            <color rgb="FF333333"/>
            <rFont val="Calibri"/>
            <family val="2"/>
          </rPr>
          <t>SOURCE: Cameroon MICS 2013-14. The survey collected data on school attendance for age 5-24 and educational attainment for age 5 and above.</t>
        </r>
      </text>
    </comment>
    <comment ref="C16" authorId="0" shapeId="0" xr:uid="{00000000-0006-0000-6B00-000005000000}">
      <text>
        <r>
          <rPr>
            <sz val="10"/>
            <color rgb="FF333333"/>
            <rFont val="Calibri"/>
            <family val="2"/>
          </rPr>
          <t>SOURCE: Central African Republic MICS 2009-10. The survey collected data on school attendance for age 5-24 and educational attainment for age 5 and above.</t>
        </r>
      </text>
    </comment>
    <comment ref="G17" authorId="0" shapeId="0" xr:uid="{00000000-0006-0000-6B00-000006000000}">
      <text>
        <r>
          <rPr>
            <sz val="10"/>
            <color rgb="FF333333"/>
            <rFont val="Calibri"/>
            <family val="2"/>
          </rPr>
          <t>SOURCE: Chad DHS 2014. The survey collected data on school attendance for age 5-24 and educational attainment for age 5 and above.</t>
        </r>
      </text>
    </comment>
    <comment ref="E18" authorId="0" shapeId="0" xr:uid="{00000000-0006-0000-6B00-000007000000}">
      <text>
        <r>
          <rPr>
            <sz val="10"/>
            <color rgb="FF333333"/>
            <rFont val="Calibri"/>
            <family val="2"/>
          </rPr>
          <t>SOURCE: Congo DHS 2011-12. The survey collected data on school attendance for age 5-24 and educational attainment for age 5 and above.</t>
        </r>
      </text>
    </comment>
    <comment ref="H18" authorId="0" shapeId="0" xr:uid="{00000000-0006-0000-6B00-000008000000}">
      <text>
        <r>
          <rPr>
            <sz val="10"/>
            <color rgb="FF333333"/>
            <rFont val="Calibri"/>
            <family val="2"/>
          </rPr>
          <t>SOURCE: Congo MICS 2014-15. The survey collected data on school attendance for age 5-24 and educational attainment for age 5 and above.</t>
        </r>
      </text>
    </comment>
    <comment ref="C19" authorId="0" shapeId="0" xr:uid="{00000000-0006-0000-6B00-000009000000}">
      <text>
        <r>
          <rPr>
            <sz val="10"/>
            <color rgb="FF333333"/>
            <rFont val="Calibri"/>
            <family val="2"/>
          </rPr>
          <t>SOURCE: Democratic Republic of the Congo MICS 2010. The survey collected data on school attendance for age 5-24 and educational attainment for age 5 and above.</t>
        </r>
      </text>
    </comment>
    <comment ref="F19" authorId="0" shapeId="0" xr:uid="{00000000-0006-0000-6B00-00000A000000}">
      <text>
        <r>
          <rPr>
            <sz val="10"/>
            <color rgb="FF333333"/>
            <rFont val="Calibri"/>
            <family val="2"/>
          </rPr>
          <t>SOURCE: Democratic Republic of the Congo DHS 2013-14. The survey collected data on school attendance for age 5-24 and educational attainment for age 5 and above.</t>
        </r>
      </text>
    </comment>
    <comment ref="E20" authorId="0" shapeId="0" xr:uid="{00000000-0006-0000-6B00-00000B000000}">
      <text>
        <r>
          <rPr>
            <sz val="10"/>
            <color rgb="FF333333"/>
            <rFont val="Calibri"/>
            <family val="2"/>
          </rPr>
          <t>SOURCE: Gabon DHS 2012. The survey collected data on school attendance for age 3-24 and educational attainment for age 3 and above.</t>
        </r>
      </text>
    </comment>
    <comment ref="G21" authorId="0" shapeId="0" xr:uid="{00000000-0006-0000-6B00-00000C000000}">
      <text>
        <r>
          <rPr>
            <sz val="10"/>
            <color rgb="FF333333"/>
            <rFont val="Calibri"/>
            <family val="2"/>
          </rPr>
          <t>SOURCE: Sao Tome and Principe MICS 2014. The survey collected data on school attendance for age 5-24 and educational attainment for age 3 and above.</t>
        </r>
      </text>
    </comment>
    <comment ref="E22" authorId="0" shapeId="0" xr:uid="{00000000-0006-0000-6B00-00000D000000}">
      <text>
        <r>
          <rPr>
            <sz val="10"/>
            <color rgb="FF333333"/>
            <rFont val="Calibri"/>
            <family val="2"/>
          </rPr>
          <t>SOURCE: Comoros DHS 2012. The survey collected data on school attendance for age 3-24 and educational attainment for age 3 and above.</t>
        </r>
      </text>
    </comment>
    <comment ref="D23" authorId="0" shapeId="0" xr:uid="{00000000-0006-0000-6B00-00000E000000}">
      <text>
        <r>
          <rPr>
            <sz val="10"/>
            <color rgb="FF333333"/>
            <rFont val="Calibri"/>
            <family val="2"/>
          </rPr>
          <t>SOURCE: Ethiopia DHS 2011. The survey collected data on school attendance for age 5-24 and educational attainment for age 5 and above.</t>
        </r>
      </text>
    </comment>
    <comment ref="I23" authorId="0" shapeId="0" xr:uid="{00000000-0006-0000-6B00-00000F000000}">
      <text>
        <r>
          <rPr>
            <sz val="10"/>
            <color rgb="FF333333"/>
            <rFont val="Calibri"/>
            <family val="2"/>
          </rPr>
          <t>SOURCE: Ethiopia DHS 2016. The survey collected data on school attendance for age 5-24 and educational attainment for age 5 and above.</t>
        </r>
      </text>
    </comment>
    <comment ref="G24" authorId="0" shapeId="0" xr:uid="{00000000-0006-0000-6B00-000010000000}">
      <text>
        <r>
          <rPr>
            <sz val="10"/>
            <color rgb="FF333333"/>
            <rFont val="Calibri"/>
            <family val="2"/>
          </rPr>
          <t>SOURCE: Kenya DHS 2014. The survey collected data on school attendance for age 3-24 and educational attainment for age 3 and above.</t>
        </r>
      </text>
    </comment>
    <comment ref="K25" authorId="0" shapeId="0" xr:uid="{00000000-0006-0000-6B00-000011000000}">
      <text>
        <r>
          <rPr>
            <sz val="10"/>
            <color rgb="FF333333"/>
            <rFont val="Calibri"/>
            <family val="2"/>
          </rPr>
          <t>QUALIFIER: This data point is a NATIONAL ESTIMATE. SOURCE: Madagascar MICS 2018.</t>
        </r>
      </text>
    </comment>
    <comment ref="C26" authorId="0" shapeId="0" xr:uid="{00000000-0006-0000-6B00-000012000000}">
      <text>
        <r>
          <rPr>
            <sz val="10"/>
            <color rgb="FF333333"/>
            <rFont val="Calibri"/>
            <family val="2"/>
          </rPr>
          <t>SOURCE: Rwanda DHS 2010-2011. The survey collected data on school attendance for age 3-24 and educational attainment for age 3 and above.</t>
        </r>
      </text>
    </comment>
    <comment ref="H26" authorId="0" shapeId="0" xr:uid="{00000000-0006-0000-6B00-000013000000}">
      <text>
        <r>
          <rPr>
            <sz val="10"/>
            <color rgb="FF333333"/>
            <rFont val="Calibri"/>
            <family val="2"/>
          </rPr>
          <t>SOURCE: Rwanda DHS 2014-15. The survey collected data on school attendance for age 3-24 and educational attainment for age 3 and above.</t>
        </r>
      </text>
    </comment>
    <comment ref="C27" authorId="0" shapeId="0" xr:uid="{00000000-0006-0000-6B00-000014000000}">
      <text>
        <r>
          <rPr>
            <sz val="10"/>
            <color rgb="FF333333"/>
            <rFont val="Calibri"/>
            <family val="2"/>
          </rPr>
          <t>SOURCE: South Sudan MICS 2010. The survey collected data on school attendance for age 5-24 and educational attainment for age 5 and above.</t>
        </r>
      </text>
    </comment>
    <comment ref="G28" authorId="0" shapeId="0" xr:uid="{00000000-0006-0000-6B00-000015000000}">
      <text>
        <r>
          <rPr>
            <sz val="10"/>
            <color rgb="FF333333"/>
            <rFont val="Calibri"/>
            <family val="2"/>
          </rPr>
          <t>SOURCE: Sudan MICS 2014. The survey collected data on school attendance for age 4-24 and educational attainment for age 4 and above.</t>
        </r>
      </text>
    </comment>
    <comment ref="D29" authorId="0" shapeId="0" xr:uid="{00000000-0006-0000-6B00-000016000000}">
      <text>
        <r>
          <rPr>
            <sz val="10"/>
            <color rgb="FF333333"/>
            <rFont val="Calibri"/>
            <family val="2"/>
          </rPr>
          <t>SOURCE: Uganda DHS 2011. The survey collected data on school attendance for age 3-24 and educational attainment for age 3 and above.</t>
        </r>
      </text>
    </comment>
    <comment ref="I29" authorId="0" shapeId="0" xr:uid="{00000000-0006-0000-6B00-000017000000}">
      <text>
        <r>
          <rPr>
            <sz val="10"/>
            <color rgb="FF333333"/>
            <rFont val="Calibri"/>
            <family val="2"/>
          </rPr>
          <t>SOURCE: Uganda DHS 2016. The survey collected data on school attendance for age 5-24 and educational attainment for age 5 and above.</t>
        </r>
      </text>
    </comment>
    <comment ref="C30" authorId="0" shapeId="0" xr:uid="{00000000-0006-0000-6B00-000018000000}">
      <text>
        <r>
          <rPr>
            <sz val="10"/>
            <color rgb="FF333333"/>
            <rFont val="Calibri"/>
            <family val="2"/>
          </rPr>
          <t>SOURCE: United Republic of Tanzania DHS 2010. The survey collected data on school attendance for age 5-24 and educational attainment for age 5 and above.</t>
        </r>
      </text>
    </comment>
    <comment ref="H30" authorId="0" shapeId="0" xr:uid="{00000000-0006-0000-6B00-000019000000}">
      <text>
        <r>
          <rPr>
            <sz val="10"/>
            <color rgb="FF333333"/>
            <rFont val="Calibri"/>
            <family val="2"/>
          </rPr>
          <t>SOURCE: United Republic of Tanzania DHS 2015-16. The survey collected data on school attendance for age 5-24 and educational attainment for age 5 and above.</t>
        </r>
      </text>
    </comment>
    <comment ref="F31" authorId="0" shapeId="0" xr:uid="{00000000-0006-0000-6B00-00001A000000}">
      <text>
        <r>
          <rPr>
            <sz val="10"/>
            <color rgb="FF333333"/>
            <rFont val="Calibri"/>
            <family val="2"/>
          </rPr>
          <t>SOURCE: Algeria MICS 2012-13. The survey collected data on school attendance for age 5-24 and educational attainment for age 5 and above.</t>
        </r>
      </text>
    </comment>
    <comment ref="G32" authorId="0" shapeId="0" xr:uid="{00000000-0006-0000-6B00-00001B000000}">
      <text>
        <r>
          <rPr>
            <sz val="10"/>
            <color rgb="FF333333"/>
            <rFont val="Calibri"/>
            <family val="2"/>
          </rPr>
          <t>SOURCE: Egypt DHS 2014. The survey collected data on school attendance for age 6-24 and educational attainment for age 6 and above.</t>
        </r>
      </text>
    </comment>
    <comment ref="D33" authorId="0" shapeId="0" xr:uid="{00000000-0006-0000-6B00-00001C000000}">
      <text>
        <r>
          <rPr>
            <sz val="10"/>
            <color rgb="FF333333"/>
            <rFont val="Calibri"/>
            <family val="2"/>
          </rPr>
          <t>SOURCE: Mauritania MICS 2010-11. The survey collected data on school attendance for age 5-24 and educational attainment for age 5 and above.</t>
        </r>
      </text>
    </comment>
    <comment ref="H33" authorId="0" shapeId="0" xr:uid="{00000000-0006-0000-6B00-00001D000000}">
      <text>
        <r>
          <rPr>
            <sz val="10"/>
            <color rgb="FF333333"/>
            <rFont val="Calibri"/>
            <family val="2"/>
          </rPr>
          <t>SOURCE: Mauritania MICS 2014-15. The survey collected data on school attendance for age 5-24 and educational attainment for age 5 and above.</t>
        </r>
      </text>
    </comment>
    <comment ref="E34" authorId="0" shapeId="0" xr:uid="{00000000-0006-0000-6B00-00001E000000}">
      <text>
        <r>
          <rPr>
            <sz val="10"/>
            <color rgb="FF333333"/>
            <rFont val="Calibri"/>
            <family val="2"/>
          </rPr>
          <t>SOURCE: Tunisia MICS 2011-12. The survey collected data on school attendance for age 5-24 and educational attainment for age 5 and above.</t>
        </r>
      </text>
    </comment>
    <comment ref="K34" authorId="0" shapeId="0" xr:uid="{00000000-0006-0000-6B00-00001F000000}">
      <text>
        <r>
          <rPr>
            <sz val="10"/>
            <color rgb="FF333333"/>
            <rFont val="Calibri"/>
            <family val="2"/>
          </rPr>
          <t>QUALIFIER: This data point is a NATIONAL ESTIMATE. SOURCE: Tunisia MICS 2018. The survey collected data on school attendance for age 3-24 and educational attainment for age 3 and above.</t>
        </r>
      </text>
    </comment>
    <comment ref="H35" authorId="0" shapeId="0" xr:uid="{00000000-0006-0000-6B00-000020000000}">
      <text>
        <r>
          <rPr>
            <sz val="10"/>
            <color rgb="FF333333"/>
            <rFont val="Calibri"/>
            <family val="2"/>
          </rPr>
          <t>SOURCE: Angola DHS 2016. The survey collected data on school attendance for age 3-24 and educational attainment for age 3 and above.</t>
        </r>
      </text>
    </comment>
    <comment ref="C36" authorId="0" shapeId="0" xr:uid="{00000000-0006-0000-6B00-000021000000}">
      <text>
        <r>
          <rPr>
            <sz val="10"/>
            <color rgb="FF333333"/>
            <rFont val="Calibri"/>
            <family val="2"/>
          </rPr>
          <t>SOURCE: Swaziland MICS 2010. The survey collected data on school attendance for age 5-24 and educational attainment for age 5 and above.</t>
        </r>
      </text>
    </comment>
    <comment ref="G36" authorId="0" shapeId="0" xr:uid="{00000000-0006-0000-6B00-000022000000}">
      <text>
        <r>
          <rPr>
            <sz val="10"/>
            <color rgb="FF333333"/>
            <rFont val="Calibri"/>
            <family val="2"/>
          </rPr>
          <t>SOURCE: Swaziland MICS 2014. The survey collected data on school attendance for age 5-24 and educational attainment for age 5 and above.</t>
        </r>
      </text>
    </comment>
    <comment ref="G37" authorId="0" shapeId="0" xr:uid="{00000000-0006-0000-6B00-000023000000}">
      <text>
        <r>
          <rPr>
            <sz val="10"/>
            <color rgb="FF333333"/>
            <rFont val="Calibri"/>
            <family val="2"/>
          </rPr>
          <t>SOURCE: Lesotho DHS 2014. The survey collected data on school attendance for age 5-24 and educational attainment for age 5 and above.</t>
        </r>
      </text>
    </comment>
    <comment ref="K37" authorId="0" shapeId="0" xr:uid="{00000000-0006-0000-6B00-000024000000}">
      <text>
        <r>
          <rPr>
            <sz val="10"/>
            <color rgb="FF333333"/>
            <rFont val="Calibri"/>
            <family val="2"/>
          </rPr>
          <t>QUALIFIER: This data point is a NATIONAL ESTIMATE. SOURCE: Lesotho MICS 2018. The survey collected data on school attendance for age 3-24 and educational attainment for age 3 and above.</t>
        </r>
      </text>
    </comment>
    <comment ref="C38" authorId="0" shapeId="0" xr:uid="{00000000-0006-0000-6B00-000025000000}">
      <text>
        <r>
          <rPr>
            <sz val="10"/>
            <color rgb="FF333333"/>
            <rFont val="Calibri"/>
            <family val="2"/>
          </rPr>
          <t>SOURCE: Malawi DHS 2010. The survey collected data on school attendance for age 5-24 and educational attainment for age 5 and above.</t>
        </r>
      </text>
    </comment>
    <comment ref="I38" authorId="0" shapeId="0" xr:uid="{00000000-0006-0000-6B00-000026000000}">
      <text>
        <r>
          <rPr>
            <sz val="10"/>
            <color rgb="FF333333"/>
            <rFont val="Calibri"/>
            <family val="2"/>
          </rPr>
          <t>SOURCE: Malawi DHS 2015-16. The survey collected data on school attendance for age 5-24 and educational attainment for age 5 and above.</t>
        </r>
      </text>
    </comment>
    <comment ref="D39" authorId="0" shapeId="0" xr:uid="{00000000-0006-0000-6B00-000027000000}">
      <text>
        <r>
          <rPr>
            <sz val="10"/>
            <color rgb="FF333333"/>
            <rFont val="Calibri"/>
            <family val="2"/>
          </rPr>
          <t>SOURCE: Mozambique DHS 2011. The survey collected data on school attendance for age 5-24 and educational attainment for age 3 and above.</t>
        </r>
      </text>
    </comment>
    <comment ref="F40" authorId="0" shapeId="0" xr:uid="{00000000-0006-0000-6B00-000028000000}">
      <text>
        <r>
          <rPr>
            <sz val="10"/>
            <color rgb="FF333333"/>
            <rFont val="Calibri"/>
            <family val="2"/>
          </rPr>
          <t>SOURCE: Namibia DHS 2013. The survey collected data on school attendance for age 5-24 and educational attainment for age 5 and above.</t>
        </r>
      </text>
    </comment>
    <comment ref="I41" authorId="0" shapeId="0" xr:uid="{00000000-0006-0000-6B00-000029000000}">
      <text>
        <r>
          <rPr>
            <sz val="10"/>
            <color rgb="FF333333"/>
            <rFont val="Calibri"/>
            <family val="2"/>
          </rPr>
          <t>SOURCE: South Africa DHS 2016. The survey collected data on school attendance and educational attainment for all ages.</t>
        </r>
      </text>
    </comment>
    <comment ref="F42" authorId="0" shapeId="0" xr:uid="{00000000-0006-0000-6B00-00002A000000}">
      <text>
        <r>
          <rPr>
            <sz val="10"/>
            <color rgb="FF333333"/>
            <rFont val="Calibri"/>
            <family val="2"/>
          </rPr>
          <t>SOURCE: Zambia DHS 2013-14. The survey collected data on school attendance for age 5-24 and educational attainment for age 5 and above.</t>
        </r>
      </text>
    </comment>
    <comment ref="K42" authorId="0" shapeId="0" xr:uid="{00000000-0006-0000-6B00-00002B000000}">
      <text>
        <r>
          <rPr>
            <sz val="10"/>
            <color rgb="FF333333"/>
            <rFont val="Calibri"/>
            <family val="2"/>
          </rPr>
          <t>QUALIFIER: This data point is a NATIONAL ESTIMATE. SOURCE: Zambia DHS 2018. The survey collected data on school attendance for age 2-24 and educational attainment for age 2 and above.</t>
        </r>
      </text>
    </comment>
    <comment ref="C43" authorId="0" shapeId="0" xr:uid="{00000000-0006-0000-6B00-00002C000000}">
      <text>
        <r>
          <rPr>
            <sz val="10"/>
            <color rgb="FF333333"/>
            <rFont val="Calibri"/>
            <family val="2"/>
          </rPr>
          <t>SOURCE: Zimbabwe DHS 2010-11. The survey collected data on school attendance for age 5-24 and educational attainment for age 5 and above.</t>
        </r>
      </text>
    </comment>
    <comment ref="H43" authorId="0" shapeId="0" xr:uid="{00000000-0006-0000-6B00-00002D000000}">
      <text>
        <r>
          <rPr>
            <sz val="10"/>
            <color rgb="FF333333"/>
            <rFont val="Calibri"/>
            <family val="2"/>
          </rPr>
          <t>SOURCE: Zimbabwe DHS 2015. The survey collected data on school attendance for age 3-24 and educational attainment for age 3 and above.</t>
        </r>
      </text>
    </comment>
    <comment ref="L43" authorId="0" shapeId="0" xr:uid="{00000000-0006-0000-6B00-00002E000000}">
      <text>
        <r>
          <rPr>
            <sz val="10"/>
            <color rgb="FF333333"/>
            <rFont val="Calibri"/>
            <family val="2"/>
          </rPr>
          <t>QUALIFIER: This data point is a NATIONAL ESTIMATE. SOURCE: Zimbabwe MICS 2019. The survey collected data on school attendance for age 3-24 and educational attainment for age 3 and above.</t>
        </r>
      </text>
    </comment>
    <comment ref="D44" authorId="0" shapeId="0" xr:uid="{00000000-0006-0000-6B00-00002F000000}">
      <text>
        <r>
          <rPr>
            <sz val="10"/>
            <color rgb="FF333333"/>
            <rFont val="Calibri"/>
            <family val="2"/>
          </rPr>
          <t>SOURCE: Benin DHS 2011-12. The survey collected data on school attendance for age 5-24 and educational attainment for age 5 and above.</t>
        </r>
      </text>
    </comment>
    <comment ref="G44" authorId="0" shapeId="0" xr:uid="{00000000-0006-0000-6B00-000030000000}">
      <text>
        <r>
          <rPr>
            <sz val="10"/>
            <color rgb="FF333333"/>
            <rFont val="Calibri"/>
            <family val="2"/>
          </rPr>
          <t>SOURCE: Benin MICS 2014. The survey collected data on school attendance for age 5-24 and educational attainment for age 5 and above.</t>
        </r>
      </text>
    </comment>
    <comment ref="K44" authorId="0" shapeId="0" xr:uid="{00000000-0006-0000-6B00-000031000000}">
      <text>
        <r>
          <rPr>
            <sz val="10"/>
            <color rgb="FF333333"/>
            <rFont val="Calibri"/>
            <family val="2"/>
          </rPr>
          <t>SOURCE: Benin DHS 2017-18. The survey collected data on school attendance for age 5-24 and educational attainment for age 5 and above.</t>
        </r>
      </text>
    </comment>
    <comment ref="C45" authorId="0" shapeId="0" xr:uid="{00000000-0006-0000-6B00-000032000000}">
      <text>
        <r>
          <rPr>
            <sz val="10"/>
            <color rgb="FF333333"/>
            <rFont val="Calibri"/>
            <family val="2"/>
          </rPr>
          <t>SOURCE: Burkina Faso DHS 2010. The survey collected data on school attendance for age 5-24 and educational attainment for age 5 and above.</t>
        </r>
      </text>
    </comment>
    <comment ref="E46" authorId="0" shapeId="0" xr:uid="{00000000-0006-0000-6B00-000033000000}">
      <text>
        <r>
          <rPr>
            <sz val="10"/>
            <color rgb="FF333333"/>
            <rFont val="Calibri"/>
            <family val="2"/>
          </rPr>
          <t>SOURCE: Cote d'Ivoire DHS 2011-12. The survey collected data on school attendance for age 3-24 and educational attainment for age 3 and above.</t>
        </r>
      </text>
    </comment>
    <comment ref="I46" authorId="0" shapeId="0" xr:uid="{00000000-0006-0000-6B00-000034000000}">
      <text>
        <r>
          <rPr>
            <sz val="10"/>
            <color rgb="FF333333"/>
            <rFont val="Calibri"/>
            <family val="2"/>
          </rPr>
          <t>SOURCE: Cote d'Ivoire MICS 2016. The survey collected data on school attendance for age 5-24 and educational attainment for age 5 and above.</t>
        </r>
      </text>
    </comment>
    <comment ref="C47" authorId="0" shapeId="0" xr:uid="{00000000-0006-0000-6B00-000035000000}">
      <text>
        <r>
          <rPr>
            <sz val="10"/>
            <color rgb="FF333333"/>
            <rFont val="Calibri"/>
            <family val="2"/>
          </rPr>
          <t>SOURCE: Gambia MICS 2009-2010. The survey collected data on school attendance for age 3-24 and educational attainment for age 3 and above.</t>
        </r>
      </text>
    </comment>
    <comment ref="F47" authorId="0" shapeId="0" xr:uid="{00000000-0006-0000-6B00-000036000000}">
      <text>
        <r>
          <rPr>
            <sz val="10"/>
            <color rgb="FF333333"/>
            <rFont val="Calibri"/>
            <family val="2"/>
          </rPr>
          <t>SOURCE: Gambia DHS 2013. The survey collected data on school attendance for age 3-24 and educational attainment for age 3 and above.</t>
        </r>
      </text>
    </comment>
    <comment ref="K47" authorId="0" shapeId="0" xr:uid="{00000000-0006-0000-6B00-000037000000}">
      <text>
        <r>
          <rPr>
            <sz val="10"/>
            <color rgb="FF333333"/>
            <rFont val="Calibri"/>
            <family val="2"/>
          </rPr>
          <t>QUALIFIER: This data point is a NATIONAL ESTIMATE. SOURCE: Gambia MICS 2018. The survey collected data on school attendance for age 3-24 and educational attainment for age 3 and above.</t>
        </r>
      </text>
    </comment>
    <comment ref="G48" authorId="0" shapeId="0" xr:uid="{00000000-0006-0000-6B00-000038000000}">
      <text>
        <r>
          <rPr>
            <sz val="10"/>
            <color rgb="FF333333"/>
            <rFont val="Calibri"/>
            <family val="2"/>
          </rPr>
          <t>QUALIFIER: This data point is a NATIONAL ESTIMATE. SOURCE: Ghana DHS 2014. The survey collected data on school attendance for age 3-24 and educational attainment for age 3 and above.</t>
        </r>
      </text>
    </comment>
    <comment ref="K48" authorId="0" shapeId="0" xr:uid="{00000000-0006-0000-6B00-000039000000}">
      <text>
        <r>
          <rPr>
            <sz val="10"/>
            <color rgb="FF333333"/>
            <rFont val="Calibri"/>
            <family val="2"/>
          </rPr>
          <t>QUALIFIER: This data point is a NATIONAL ESTIMATE. SOURCE: Ghana MICS 2017-18. The survey collected data on school attendance for age 3-24 and educational attainment for age 3 and above.</t>
        </r>
      </text>
    </comment>
    <comment ref="E49" authorId="0" shapeId="0" xr:uid="{00000000-0006-0000-6B00-00003A000000}">
      <text>
        <r>
          <rPr>
            <sz val="10"/>
            <color rgb="FF333333"/>
            <rFont val="Calibri"/>
            <family val="2"/>
          </rPr>
          <t>SOURCE: Guinea DHS 2012. The survey collected data on school attendance for age 3-24 and educational attainment for age 3 and above.</t>
        </r>
      </text>
    </comment>
    <comment ref="I49" authorId="0" shapeId="0" xr:uid="{00000000-0006-0000-6B00-00003B000000}">
      <text>
        <r>
          <rPr>
            <sz val="10"/>
            <color rgb="FF333333"/>
            <rFont val="Calibri"/>
            <family val="2"/>
          </rPr>
          <t>SOURCE: Guinea MICS 2016. The survey collected data on school attendance for age 5-24 and educational attainment for age 5 and above.</t>
        </r>
      </text>
    </comment>
    <comment ref="K49" authorId="0" shapeId="0" xr:uid="{00000000-0006-0000-6B00-00003C000000}">
      <text>
        <r>
          <rPr>
            <sz val="10"/>
            <color rgb="FF333333"/>
            <rFont val="Calibri"/>
            <family val="2"/>
          </rPr>
          <t>QUALIFIER: This data point is a NATIONAL ESTIMATE. SOURCE: Guinea DHS 2018. The survey collected data on school attendance for age 5-24 and educational attainment for age 5 and above.</t>
        </r>
      </text>
    </comment>
    <comment ref="G50" authorId="0" shapeId="0" xr:uid="{00000000-0006-0000-6B00-00003D000000}">
      <text>
        <r>
          <rPr>
            <sz val="10"/>
            <color rgb="FF333333"/>
            <rFont val="Calibri"/>
            <family val="2"/>
          </rPr>
          <t>SOURCE: Guinea-Bissau MICS 2014. The survey collected data on school attendance for age 5-24 and educational attainment for age 5 and above.</t>
        </r>
      </text>
    </comment>
    <comment ref="F51" authorId="0" shapeId="0" xr:uid="{00000000-0006-0000-6B00-00003E000000}">
      <text>
        <r>
          <rPr>
            <sz val="10"/>
            <color rgb="FF333333"/>
            <rFont val="Calibri"/>
            <family val="2"/>
          </rPr>
          <t>SOURCE: Liberia DHS 2013. The survey collected data on school attendance for age 5-24 and educational attainment for age 5 and above.</t>
        </r>
      </text>
    </comment>
    <comment ref="F52" authorId="0" shapeId="0" xr:uid="{00000000-0006-0000-6B00-00003F000000}">
      <text>
        <r>
          <rPr>
            <sz val="10"/>
            <color rgb="FF333333"/>
            <rFont val="Calibri"/>
            <family val="2"/>
          </rPr>
          <t>SOURCE: Mali DHS 2012-13. The survey collected data on school attendance for age 5-24 and educational attainment for age 5 and above.</t>
        </r>
      </text>
    </comment>
    <comment ref="H52" authorId="0" shapeId="0" xr:uid="{00000000-0006-0000-6B00-000040000000}">
      <text>
        <r>
          <rPr>
            <sz val="10"/>
            <color rgb="FF333333"/>
            <rFont val="Calibri"/>
            <family val="2"/>
          </rPr>
          <t>SOURCE: Mali MICS 2015. The survey collected data on school attendance for age 5-24 and educational attainment for age 5 and above.</t>
        </r>
      </text>
    </comment>
    <comment ref="K52" authorId="0" shapeId="0" xr:uid="{00000000-0006-0000-6B00-000041000000}">
      <text>
        <r>
          <rPr>
            <sz val="10"/>
            <color rgb="FF333333"/>
            <rFont val="Calibri"/>
            <family val="2"/>
          </rPr>
          <t>QUALIFIER: This data point is a NATIONAL ESTIMATE. SOURCE: Mali DHS 2018. The survey collected data on school attendance for age 5-24 and educational attainment for age 5 and above.</t>
        </r>
      </text>
    </comment>
    <comment ref="E53" authorId="0" shapeId="0" xr:uid="{00000000-0006-0000-6B00-000042000000}">
      <text>
        <r>
          <rPr>
            <sz val="10"/>
            <color rgb="FF333333"/>
            <rFont val="Calibri"/>
            <family val="2"/>
          </rPr>
          <t>SOURCE: Niger DHS 2012. The survey collected data on school attendance for age 5-24 and educational attainment for age 5 and above.</t>
        </r>
      </text>
    </comment>
    <comment ref="D54" authorId="0" shapeId="0" xr:uid="{00000000-0006-0000-6B00-000043000000}">
      <text>
        <r>
          <rPr>
            <sz val="10"/>
            <color rgb="FF333333"/>
            <rFont val="Calibri"/>
            <family val="2"/>
          </rPr>
          <t>SOURCE: Nigeria MICS 2011. The survey collected data on school attendance for age 5-24 and educational attainment for age 5 and above.</t>
        </r>
      </text>
    </comment>
    <comment ref="F54" authorId="0" shapeId="0" xr:uid="{00000000-0006-0000-6B00-000044000000}">
      <text>
        <r>
          <rPr>
            <sz val="10"/>
            <color rgb="FF333333"/>
            <rFont val="Calibri"/>
            <family val="2"/>
          </rPr>
          <t>SOURCE: Nigeria DHS 2013. The survey collected data on school attendance for age 5-24 and educational attainment for age 5 and above.</t>
        </r>
      </text>
    </comment>
    <comment ref="I54" authorId="0" shapeId="0" xr:uid="{00000000-0006-0000-6B00-000045000000}">
      <text>
        <r>
          <rPr>
            <sz val="10"/>
            <color rgb="FF333333"/>
            <rFont val="Calibri"/>
            <family val="2"/>
          </rPr>
          <t>SOURCE: Nigeria MICS 2016-17. The survey collected data on school attendance for age 5-24 and educational attainment for age 5 and above.</t>
        </r>
      </text>
    </comment>
    <comment ref="K54" authorId="0" shapeId="0" xr:uid="{00000000-0006-0000-6B00-000046000000}">
      <text>
        <r>
          <rPr>
            <sz val="10"/>
            <color rgb="FF333333"/>
            <rFont val="Calibri"/>
            <family val="2"/>
          </rPr>
          <t>QUALIFIER: This data point is a NATIONAL ESTIMATE. SOURCE: Nigeria DHS 2018. The survey collected data on school attendance for age 5-24 and educational attainment for age 5 and above.</t>
        </r>
      </text>
    </comment>
    <comment ref="D55" authorId="0" shapeId="0" xr:uid="{00000000-0006-0000-6B00-000047000000}">
      <text>
        <r>
          <rPr>
            <sz val="10"/>
            <color rgb="FF333333"/>
            <rFont val="Calibri"/>
            <family val="2"/>
          </rPr>
          <t>SOURCE: Senegal DHS 2010-11. The survey collected data on school attendance for age 5-24 and educational attainment for age 5 and above.</t>
        </r>
      </text>
    </comment>
    <comment ref="I55" authorId="0" shapeId="0" xr:uid="{00000000-0006-0000-6B00-000048000000}">
      <text>
        <r>
          <rPr>
            <sz val="10"/>
            <color rgb="FF333333"/>
            <rFont val="Calibri"/>
            <family val="2"/>
          </rPr>
          <t>SOURCE: Senegal DHS 2015-16. The survey collected data on school attendance for age 5-24 and educational attainment for age 5 and above.</t>
        </r>
      </text>
    </comment>
    <comment ref="J55" authorId="0" shapeId="0" xr:uid="{00000000-0006-0000-6B00-000049000000}">
      <text>
        <r>
          <rPr>
            <sz val="10"/>
            <color rgb="FF333333"/>
            <rFont val="Calibri"/>
            <family val="2"/>
          </rPr>
          <t>SOURCE: Senegal DHS 2017. The survey collected data on school attendance for age 5-24 and educational attainment for age 5 and above.</t>
        </r>
      </text>
    </comment>
    <comment ref="F56" authorId="0" shapeId="0" xr:uid="{00000000-0006-0000-6B00-00004A000000}">
      <text>
        <r>
          <rPr>
            <sz val="10"/>
            <color rgb="FF333333"/>
            <rFont val="Calibri"/>
            <family val="2"/>
          </rPr>
          <t>SOURCE: Sierra Leone DHS 2013. The survey collected data on school attendance for age 5-24 and educational attainment for age 5 and above.</t>
        </r>
      </text>
    </comment>
    <comment ref="J56" authorId="0" shapeId="0" xr:uid="{00000000-0006-0000-6B00-00004B000000}">
      <text>
        <r>
          <rPr>
            <sz val="10"/>
            <color rgb="FF333333"/>
            <rFont val="Calibri"/>
            <family val="2"/>
          </rPr>
          <t>SOURCE: Sierra Leone MICS 2017. The survey collected data on school attendance for age 3-24 and educational attainment for age 3 and above.</t>
        </r>
      </text>
    </comment>
    <comment ref="C57" authorId="0" shapeId="0" xr:uid="{00000000-0006-0000-6B00-00004C000000}">
      <text>
        <r>
          <rPr>
            <sz val="10"/>
            <color rgb="FF333333"/>
            <rFont val="Calibri"/>
            <family val="2"/>
          </rPr>
          <t>SOURCE: Togo MICS 2010. The survey collected data on school attendance for age 3-24 and educational attainment for age 3 and above.</t>
        </r>
      </text>
    </comment>
    <comment ref="G57" authorId="0" shapeId="0" xr:uid="{00000000-0006-0000-6B00-00004D000000}">
      <text>
        <r>
          <rPr>
            <sz val="10"/>
            <color rgb="FF333333"/>
            <rFont val="Calibri"/>
            <family val="2"/>
          </rPr>
          <t>SOURCE: Togo DHS 2013-14. The survey collected data on school attendance for age 3-24 and educational attainment for age 3 and above.</t>
        </r>
      </text>
    </comment>
    <comment ref="J57" authorId="0" shapeId="0" xr:uid="{00000000-0006-0000-6B00-00004E000000}">
      <text>
        <r>
          <rPr>
            <sz val="10"/>
            <color rgb="FF333333"/>
            <rFont val="Calibri"/>
            <family val="2"/>
          </rPr>
          <t>QUALIFIER: This data point is a NATIONAL ESTIMATE. SOURCE: Togo MICS 2017. The survey collected data on school attendance for age 3-24 and educational attainment for age 3 and above.</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6C00-000001000000}">
      <text>
        <r>
          <rPr>
            <sz val="10"/>
            <color rgb="FF333333"/>
            <rFont val="Calibri"/>
            <family val="2"/>
          </rPr>
          <t>SOURCE: Burundi DHS 2010. The survey collected data on school attendance for age 5-24 and educational attainment for age 5 and above.</t>
        </r>
      </text>
    </comment>
    <comment ref="J14" authorId="0" shapeId="0" xr:uid="{00000000-0006-0000-6C00-000002000000}">
      <text>
        <r>
          <rPr>
            <sz val="10"/>
            <color rgb="FF333333"/>
            <rFont val="Calibri"/>
            <family val="2"/>
          </rPr>
          <t>QUALIFIER: This data point is a NATIONAL ESTIMATE. SOURCE: Burundi DHS 2016-17. The survey collected data on school attendance for age 3-24 and educational attainment for age 3 and above.</t>
        </r>
      </text>
    </comment>
    <comment ref="D15" authorId="0" shapeId="0" xr:uid="{00000000-0006-0000-6C00-000003000000}">
      <text>
        <r>
          <rPr>
            <sz val="10"/>
            <color rgb="FF333333"/>
            <rFont val="Calibri"/>
            <family val="2"/>
          </rPr>
          <t>SOURCE: Cameroon DHS 2011. The survey collected data on school attendance for age 3-24 and educational attainment for age 3 and above.</t>
        </r>
      </text>
    </comment>
    <comment ref="G15" authorId="0" shapeId="0" xr:uid="{00000000-0006-0000-6C00-000004000000}">
      <text>
        <r>
          <rPr>
            <sz val="10"/>
            <color rgb="FF333333"/>
            <rFont val="Calibri"/>
            <family val="2"/>
          </rPr>
          <t>SOURCE: Cameroon MICS 2013-14. The survey collected data on school attendance for age 5-24 and educational attainment for age 5 and above.</t>
        </r>
      </text>
    </comment>
    <comment ref="C16" authorId="0" shapeId="0" xr:uid="{00000000-0006-0000-6C00-000005000000}">
      <text>
        <r>
          <rPr>
            <sz val="10"/>
            <color rgb="FF333333"/>
            <rFont val="Calibri"/>
            <family val="2"/>
          </rPr>
          <t>SOURCE: Central African Republic MICS 2009-10. The survey collected data on school attendance for age 5-24 and educational attainment for age 5 and above.</t>
        </r>
      </text>
    </comment>
    <comment ref="G17" authorId="0" shapeId="0" xr:uid="{00000000-0006-0000-6C00-000006000000}">
      <text>
        <r>
          <rPr>
            <sz val="10"/>
            <color rgb="FF333333"/>
            <rFont val="Calibri"/>
            <family val="2"/>
          </rPr>
          <t>SOURCE: Chad DHS 2014. The survey collected data on school attendance for age 5-24 and educational attainment for age 5 and above.</t>
        </r>
      </text>
    </comment>
    <comment ref="E18" authorId="0" shapeId="0" xr:uid="{00000000-0006-0000-6C00-000007000000}">
      <text>
        <r>
          <rPr>
            <sz val="10"/>
            <color rgb="FF333333"/>
            <rFont val="Calibri"/>
            <family val="2"/>
          </rPr>
          <t>SOURCE: Congo DHS 2011-12. The survey collected data on school attendance for age 5-24 and educational attainment for age 5 and above.</t>
        </r>
      </text>
    </comment>
    <comment ref="H18" authorId="0" shapeId="0" xr:uid="{00000000-0006-0000-6C00-000008000000}">
      <text>
        <r>
          <rPr>
            <sz val="10"/>
            <color rgb="FF333333"/>
            <rFont val="Calibri"/>
            <family val="2"/>
          </rPr>
          <t>SOURCE: Congo MICS 2014-15. The survey collected data on school attendance for age 5-24 and educational attainment for age 5 and above.</t>
        </r>
      </text>
    </comment>
    <comment ref="C19" authorId="0" shapeId="0" xr:uid="{00000000-0006-0000-6C00-000009000000}">
      <text>
        <r>
          <rPr>
            <sz val="10"/>
            <color rgb="FF333333"/>
            <rFont val="Calibri"/>
            <family val="2"/>
          </rPr>
          <t>SOURCE: Democratic Republic of the Congo MICS 2010. The survey collected data on school attendance for age 5-24 and educational attainment for age 5 and above.</t>
        </r>
      </text>
    </comment>
    <comment ref="F19" authorId="0" shapeId="0" xr:uid="{00000000-0006-0000-6C00-00000A000000}">
      <text>
        <r>
          <rPr>
            <sz val="10"/>
            <color rgb="FF333333"/>
            <rFont val="Calibri"/>
            <family val="2"/>
          </rPr>
          <t>SOURCE: Democratic Republic of the Congo DHS 2013-14. The survey collected data on school attendance for age 5-24 and educational attainment for age 5 and above.</t>
        </r>
      </text>
    </comment>
    <comment ref="E20" authorId="0" shapeId="0" xr:uid="{00000000-0006-0000-6C00-00000B000000}">
      <text>
        <r>
          <rPr>
            <sz val="10"/>
            <color rgb="FF333333"/>
            <rFont val="Calibri"/>
            <family val="2"/>
          </rPr>
          <t>SOURCE: Gabon DHS 2012. The survey collected data on school attendance for age 3-24 and educational attainment for age 3 and above.</t>
        </r>
      </text>
    </comment>
    <comment ref="G21" authorId="0" shapeId="0" xr:uid="{00000000-0006-0000-6C00-00000C000000}">
      <text>
        <r>
          <rPr>
            <sz val="10"/>
            <color rgb="FF333333"/>
            <rFont val="Calibri"/>
            <family val="2"/>
          </rPr>
          <t>SOURCE: Sao Tome and Principe MICS 2014. The survey collected data on school attendance for age 5-24 and educational attainment for age 3 and above.</t>
        </r>
      </text>
    </comment>
    <comment ref="E22" authorId="0" shapeId="0" xr:uid="{00000000-0006-0000-6C00-00000D000000}">
      <text>
        <r>
          <rPr>
            <sz val="10"/>
            <color rgb="FF333333"/>
            <rFont val="Calibri"/>
            <family val="2"/>
          </rPr>
          <t>SOURCE: Comoros DHS 2012. The survey collected data on school attendance for age 3-24 and educational attainment for age 3 and above.</t>
        </r>
      </text>
    </comment>
    <comment ref="D23" authorId="0" shapeId="0" xr:uid="{00000000-0006-0000-6C00-00000E000000}">
      <text>
        <r>
          <rPr>
            <sz val="10"/>
            <color rgb="FF333333"/>
            <rFont val="Calibri"/>
            <family val="2"/>
          </rPr>
          <t>SOURCE: Ethiopia DHS 2011. The survey collected data on school attendance for age 5-24 and educational attainment for age 5 and above.</t>
        </r>
      </text>
    </comment>
    <comment ref="I23" authorId="0" shapeId="0" xr:uid="{00000000-0006-0000-6C00-00000F000000}">
      <text>
        <r>
          <rPr>
            <sz val="10"/>
            <color rgb="FF333333"/>
            <rFont val="Calibri"/>
            <family val="2"/>
          </rPr>
          <t>SOURCE: Ethiopia DHS 2016. The survey collected data on school attendance for age 5-24 and educational attainment for age 5 and above.</t>
        </r>
      </text>
    </comment>
    <comment ref="G24" authorId="0" shapeId="0" xr:uid="{00000000-0006-0000-6C00-000010000000}">
      <text>
        <r>
          <rPr>
            <sz val="10"/>
            <color rgb="FF333333"/>
            <rFont val="Calibri"/>
            <family val="2"/>
          </rPr>
          <t>SOURCE: Kenya DHS 2014. The survey collected data on school attendance for age 3-24 and educational attainment for age 3 and above.</t>
        </r>
      </text>
    </comment>
    <comment ref="K25" authorId="0" shapeId="0" xr:uid="{00000000-0006-0000-6C00-000011000000}">
      <text>
        <r>
          <rPr>
            <sz val="10"/>
            <color rgb="FF333333"/>
            <rFont val="Calibri"/>
            <family val="2"/>
          </rPr>
          <t>QUALIFIER: This data point is a NATIONAL ESTIMATE. SOURCE: Madagascar MICS 2018.</t>
        </r>
      </text>
    </comment>
    <comment ref="C26" authorId="0" shapeId="0" xr:uid="{00000000-0006-0000-6C00-000012000000}">
      <text>
        <r>
          <rPr>
            <sz val="10"/>
            <color rgb="FF333333"/>
            <rFont val="Calibri"/>
            <family val="2"/>
          </rPr>
          <t>SOURCE: Rwanda DHS 2010-2011. The survey collected data on school attendance for age 3-24 and educational attainment for age 3 and above.</t>
        </r>
      </text>
    </comment>
    <comment ref="H26" authorId="0" shapeId="0" xr:uid="{00000000-0006-0000-6C00-000013000000}">
      <text>
        <r>
          <rPr>
            <sz val="10"/>
            <color rgb="FF333333"/>
            <rFont val="Calibri"/>
            <family val="2"/>
          </rPr>
          <t>SOURCE: Rwanda DHS 2014-15. The survey collected data on school attendance for age 3-24 and educational attainment for age 3 and above.</t>
        </r>
      </text>
    </comment>
    <comment ref="C27" authorId="0" shapeId="0" xr:uid="{00000000-0006-0000-6C00-000014000000}">
      <text>
        <r>
          <rPr>
            <sz val="10"/>
            <color rgb="FF333333"/>
            <rFont val="Calibri"/>
            <family val="2"/>
          </rPr>
          <t>SOURCE: South Sudan MICS 2010. The survey collected data on school attendance for age 5-24 and educational attainment for age 5 and above.</t>
        </r>
      </text>
    </comment>
    <comment ref="G28" authorId="0" shapeId="0" xr:uid="{00000000-0006-0000-6C00-000015000000}">
      <text>
        <r>
          <rPr>
            <sz val="10"/>
            <color rgb="FF333333"/>
            <rFont val="Calibri"/>
            <family val="2"/>
          </rPr>
          <t>SOURCE: Sudan MICS 2014. The survey collected data on school attendance for age 4-24 and educational attainment for age 4 and above.</t>
        </r>
      </text>
    </comment>
    <comment ref="D29" authorId="0" shapeId="0" xr:uid="{00000000-0006-0000-6C00-000016000000}">
      <text>
        <r>
          <rPr>
            <sz val="10"/>
            <color rgb="FF333333"/>
            <rFont val="Calibri"/>
            <family val="2"/>
          </rPr>
          <t>SOURCE: Uganda DHS 2011. The survey collected data on school attendance for age 3-24 and educational attainment for age 3 and above.</t>
        </r>
      </text>
    </comment>
    <comment ref="I29" authorId="0" shapeId="0" xr:uid="{00000000-0006-0000-6C00-000017000000}">
      <text>
        <r>
          <rPr>
            <sz val="10"/>
            <color rgb="FF333333"/>
            <rFont val="Calibri"/>
            <family val="2"/>
          </rPr>
          <t>SOURCE: Uganda DHS 2016. The survey collected data on school attendance for age 5-24 and educational attainment for age 5 and above.</t>
        </r>
      </text>
    </comment>
    <comment ref="C30" authorId="0" shapeId="0" xr:uid="{00000000-0006-0000-6C00-000018000000}">
      <text>
        <r>
          <rPr>
            <sz val="10"/>
            <color rgb="FF333333"/>
            <rFont val="Calibri"/>
            <family val="2"/>
          </rPr>
          <t>SOURCE: United Republic of Tanzania DHS 2010. The survey collected data on school attendance for age 5-24 and educational attainment for age 5 and above.</t>
        </r>
      </text>
    </comment>
    <comment ref="H30" authorId="0" shapeId="0" xr:uid="{00000000-0006-0000-6C00-000019000000}">
      <text>
        <r>
          <rPr>
            <sz val="10"/>
            <color rgb="FF333333"/>
            <rFont val="Calibri"/>
            <family val="2"/>
          </rPr>
          <t>SOURCE: United Republic of Tanzania DHS 2015-16. The survey collected data on school attendance for age 5-24 and educational attainment for age 5 and above.</t>
        </r>
      </text>
    </comment>
    <comment ref="F31" authorId="0" shapeId="0" xr:uid="{00000000-0006-0000-6C00-00001A000000}">
      <text>
        <r>
          <rPr>
            <sz val="10"/>
            <color rgb="FF333333"/>
            <rFont val="Calibri"/>
            <family val="2"/>
          </rPr>
          <t>SOURCE: Algeria MICS 2012-13. The survey collected data on school attendance for age 5-24 and educational attainment for age 5 and above.</t>
        </r>
      </text>
    </comment>
    <comment ref="G32" authorId="0" shapeId="0" xr:uid="{00000000-0006-0000-6C00-00001B000000}">
      <text>
        <r>
          <rPr>
            <sz val="10"/>
            <color rgb="FF333333"/>
            <rFont val="Calibri"/>
            <family val="2"/>
          </rPr>
          <t>SOURCE: Egypt DHS 2014. The survey collected data on school attendance for age 6-24 and educational attainment for age 6 and above.</t>
        </r>
      </text>
    </comment>
    <comment ref="D33" authorId="0" shapeId="0" xr:uid="{00000000-0006-0000-6C00-00001C000000}">
      <text>
        <r>
          <rPr>
            <sz val="10"/>
            <color rgb="FF333333"/>
            <rFont val="Calibri"/>
            <family val="2"/>
          </rPr>
          <t>SOURCE: Mauritania MICS 2010-11. The survey collected data on school attendance for age 5-24 and educational attainment for age 5 and above.</t>
        </r>
      </text>
    </comment>
    <comment ref="H33" authorId="0" shapeId="0" xr:uid="{00000000-0006-0000-6C00-00001D000000}">
      <text>
        <r>
          <rPr>
            <sz val="10"/>
            <color rgb="FF333333"/>
            <rFont val="Calibri"/>
            <family val="2"/>
          </rPr>
          <t>SOURCE: Mauritania MICS 2014-15. The survey collected data on school attendance for age 5-24 and educational attainment for age 5 and above.</t>
        </r>
      </text>
    </comment>
    <comment ref="E34" authorId="0" shapeId="0" xr:uid="{00000000-0006-0000-6C00-00001E000000}">
      <text>
        <r>
          <rPr>
            <sz val="10"/>
            <color rgb="FF333333"/>
            <rFont val="Calibri"/>
            <family val="2"/>
          </rPr>
          <t>SOURCE: Tunisia MICS 2011-12. The survey collected data on school attendance for age 5-24 and educational attainment for age 5 and above.</t>
        </r>
      </text>
    </comment>
    <comment ref="K34" authorId="0" shapeId="0" xr:uid="{00000000-0006-0000-6C00-00001F000000}">
      <text>
        <r>
          <rPr>
            <sz val="10"/>
            <color rgb="FF333333"/>
            <rFont val="Calibri"/>
            <family val="2"/>
          </rPr>
          <t>QUALIFIER: This data point is a NATIONAL ESTIMATE. SOURCE: Tunisia MICS 2018. The survey collected data on school attendance for age 3-24 and educational attainment for age 3 and above.</t>
        </r>
      </text>
    </comment>
    <comment ref="H35" authorId="0" shapeId="0" xr:uid="{00000000-0006-0000-6C00-000020000000}">
      <text>
        <r>
          <rPr>
            <sz val="10"/>
            <color rgb="FF333333"/>
            <rFont val="Calibri"/>
            <family val="2"/>
          </rPr>
          <t>SOURCE: Angola DHS 2016. The survey collected data on school attendance for age 3-24 and educational attainment for age 3 and above.</t>
        </r>
      </text>
    </comment>
    <comment ref="C36" authorId="0" shapeId="0" xr:uid="{00000000-0006-0000-6C00-000021000000}">
      <text>
        <r>
          <rPr>
            <sz val="10"/>
            <color rgb="FF333333"/>
            <rFont val="Calibri"/>
            <family val="2"/>
          </rPr>
          <t>SOURCE: Swaziland MICS 2010. The survey collected data on school attendance for age 5-24 and educational attainment for age 5 and above.</t>
        </r>
      </text>
    </comment>
    <comment ref="G36" authorId="0" shapeId="0" xr:uid="{00000000-0006-0000-6C00-000022000000}">
      <text>
        <r>
          <rPr>
            <sz val="10"/>
            <color rgb="FF333333"/>
            <rFont val="Calibri"/>
            <family val="2"/>
          </rPr>
          <t>SOURCE: Swaziland MICS 2014. The survey collected data on school attendance for age 5-24 and educational attainment for age 5 and above.</t>
        </r>
      </text>
    </comment>
    <comment ref="G37" authorId="0" shapeId="0" xr:uid="{00000000-0006-0000-6C00-000023000000}">
      <text>
        <r>
          <rPr>
            <sz val="10"/>
            <color rgb="FF333333"/>
            <rFont val="Calibri"/>
            <family val="2"/>
          </rPr>
          <t>SOURCE: Lesotho DHS 2014. The survey collected data on school attendance for age 5-24 and educational attainment for age 5 and above.</t>
        </r>
      </text>
    </comment>
    <comment ref="K37" authorId="0" shapeId="0" xr:uid="{00000000-0006-0000-6C00-000024000000}">
      <text>
        <r>
          <rPr>
            <sz val="10"/>
            <color rgb="FF333333"/>
            <rFont val="Calibri"/>
            <family val="2"/>
          </rPr>
          <t>QUALIFIER: This data point is a NATIONAL ESTIMATE. SOURCE: Lesotho MICS 2018. The survey collected data on school attendance for age 3-24 and educational attainment for age 3 and above.</t>
        </r>
      </text>
    </comment>
    <comment ref="C38" authorId="0" shapeId="0" xr:uid="{00000000-0006-0000-6C00-000025000000}">
      <text>
        <r>
          <rPr>
            <sz val="10"/>
            <color rgb="FF333333"/>
            <rFont val="Calibri"/>
            <family val="2"/>
          </rPr>
          <t>SOURCE: Malawi DHS 2010. The survey collected data on school attendance for age 5-24 and educational attainment for age 5 and above.</t>
        </r>
      </text>
    </comment>
    <comment ref="I38" authorId="0" shapeId="0" xr:uid="{00000000-0006-0000-6C00-000026000000}">
      <text>
        <r>
          <rPr>
            <sz val="10"/>
            <color rgb="FF333333"/>
            <rFont val="Calibri"/>
            <family val="2"/>
          </rPr>
          <t>SOURCE: Malawi DHS 2015-16. The survey collected data on school attendance for age 5-24 and educational attainment for age 5 and above.</t>
        </r>
      </text>
    </comment>
    <comment ref="D39" authorId="0" shapeId="0" xr:uid="{00000000-0006-0000-6C00-000027000000}">
      <text>
        <r>
          <rPr>
            <sz val="10"/>
            <color rgb="FF333333"/>
            <rFont val="Calibri"/>
            <family val="2"/>
          </rPr>
          <t>SOURCE: Mozambique DHS 2011. The survey collected data on school attendance for age 5-24 and educational attainment for age 3 and above.</t>
        </r>
      </text>
    </comment>
    <comment ref="F40" authorId="0" shapeId="0" xr:uid="{00000000-0006-0000-6C00-000028000000}">
      <text>
        <r>
          <rPr>
            <sz val="10"/>
            <color rgb="FF333333"/>
            <rFont val="Calibri"/>
            <family val="2"/>
          </rPr>
          <t>SOURCE: Namibia DHS 2013. The survey collected data on school attendance for age 5-24 and educational attainment for age 5 and above.</t>
        </r>
      </text>
    </comment>
    <comment ref="I41" authorId="0" shapeId="0" xr:uid="{00000000-0006-0000-6C00-000029000000}">
      <text>
        <r>
          <rPr>
            <sz val="10"/>
            <color rgb="FF333333"/>
            <rFont val="Calibri"/>
            <family val="2"/>
          </rPr>
          <t>SOURCE: South Africa DHS 2016. The survey collected data on school attendance and educational attainment for all ages.</t>
        </r>
      </text>
    </comment>
    <comment ref="F42" authorId="0" shapeId="0" xr:uid="{00000000-0006-0000-6C00-00002A000000}">
      <text>
        <r>
          <rPr>
            <sz val="10"/>
            <color rgb="FF333333"/>
            <rFont val="Calibri"/>
            <family val="2"/>
          </rPr>
          <t>SOURCE: Zambia DHS 2013-14. The survey collected data on school attendance for age 5-24 and educational attainment for age 5 and above.</t>
        </r>
      </text>
    </comment>
    <comment ref="K42" authorId="0" shapeId="0" xr:uid="{00000000-0006-0000-6C00-00002B000000}">
      <text>
        <r>
          <rPr>
            <sz val="10"/>
            <color rgb="FF333333"/>
            <rFont val="Calibri"/>
            <family val="2"/>
          </rPr>
          <t>QUALIFIER: This data point is a NATIONAL ESTIMATE. SOURCE: Zambia DHS 2018. The survey collected data on school attendance for age 2-24 and educational attainment for age 2 and above.</t>
        </r>
      </text>
    </comment>
    <comment ref="C43" authorId="0" shapeId="0" xr:uid="{00000000-0006-0000-6C00-00002C000000}">
      <text>
        <r>
          <rPr>
            <sz val="10"/>
            <color rgb="FF333333"/>
            <rFont val="Calibri"/>
            <family val="2"/>
          </rPr>
          <t>SOURCE: Zimbabwe DHS 2010-11. The survey collected data on school attendance for age 5-24 and educational attainment for age 5 and above.</t>
        </r>
      </text>
    </comment>
    <comment ref="H43" authorId="0" shapeId="0" xr:uid="{00000000-0006-0000-6C00-00002D000000}">
      <text>
        <r>
          <rPr>
            <sz val="10"/>
            <color rgb="FF333333"/>
            <rFont val="Calibri"/>
            <family val="2"/>
          </rPr>
          <t>SOURCE: Zimbabwe DHS 2015. The survey collected data on school attendance for age 3-24 and educational attainment for age 3 and above.</t>
        </r>
      </text>
    </comment>
    <comment ref="L43" authorId="0" shapeId="0" xr:uid="{00000000-0006-0000-6C00-00002E000000}">
      <text>
        <r>
          <rPr>
            <sz val="10"/>
            <color rgb="FF333333"/>
            <rFont val="Calibri"/>
            <family val="2"/>
          </rPr>
          <t>QUALIFIER: This data point is a NATIONAL ESTIMATE. SOURCE: Zimbabwe MICS 2019. The survey collected data on school attendance for age 3-24 and educational attainment for age 3 and above.</t>
        </r>
      </text>
    </comment>
    <comment ref="D44" authorId="0" shapeId="0" xr:uid="{00000000-0006-0000-6C00-00002F000000}">
      <text>
        <r>
          <rPr>
            <sz val="10"/>
            <color rgb="FF333333"/>
            <rFont val="Calibri"/>
            <family val="2"/>
          </rPr>
          <t>SOURCE: Benin DHS 2011-12. The survey collected data on school attendance for age 5-24 and educational attainment for age 5 and above.</t>
        </r>
      </text>
    </comment>
    <comment ref="G44" authorId="0" shapeId="0" xr:uid="{00000000-0006-0000-6C00-000030000000}">
      <text>
        <r>
          <rPr>
            <sz val="10"/>
            <color rgb="FF333333"/>
            <rFont val="Calibri"/>
            <family val="2"/>
          </rPr>
          <t>SOURCE: Benin MICS 2014. The survey collected data on school attendance for age 5-24 and educational attainment for age 5 and above.</t>
        </r>
      </text>
    </comment>
    <comment ref="K44" authorId="0" shapeId="0" xr:uid="{00000000-0006-0000-6C00-000031000000}">
      <text>
        <r>
          <rPr>
            <sz val="10"/>
            <color rgb="FF333333"/>
            <rFont val="Calibri"/>
            <family val="2"/>
          </rPr>
          <t>SOURCE: Benin DHS 2017-18. The survey collected data on school attendance for age 5-24 and educational attainment for age 5 and above.</t>
        </r>
      </text>
    </comment>
    <comment ref="C45" authorId="0" shapeId="0" xr:uid="{00000000-0006-0000-6C00-000032000000}">
      <text>
        <r>
          <rPr>
            <sz val="10"/>
            <color rgb="FF333333"/>
            <rFont val="Calibri"/>
            <family val="2"/>
          </rPr>
          <t>SOURCE: Burkina Faso DHS 2010. The survey collected data on school attendance for age 5-24 and educational attainment for age 5 and above.</t>
        </r>
      </text>
    </comment>
    <comment ref="E46" authorId="0" shapeId="0" xr:uid="{00000000-0006-0000-6C00-000033000000}">
      <text>
        <r>
          <rPr>
            <sz val="10"/>
            <color rgb="FF333333"/>
            <rFont val="Calibri"/>
            <family val="2"/>
          </rPr>
          <t>SOURCE: Cote d'Ivoire DHS 2011-12. The survey collected data on school attendance for age 3-24 and educational attainment for age 3 and above.</t>
        </r>
      </text>
    </comment>
    <comment ref="I46" authorId="0" shapeId="0" xr:uid="{00000000-0006-0000-6C00-000034000000}">
      <text>
        <r>
          <rPr>
            <sz val="10"/>
            <color rgb="FF333333"/>
            <rFont val="Calibri"/>
            <family val="2"/>
          </rPr>
          <t>SOURCE: Cote d'Ivoire MICS 2016. The survey collected data on school attendance for age 5-24 and educational attainment for age 5 and above.</t>
        </r>
      </text>
    </comment>
    <comment ref="C47" authorId="0" shapeId="0" xr:uid="{00000000-0006-0000-6C00-000035000000}">
      <text>
        <r>
          <rPr>
            <sz val="10"/>
            <color rgb="FF333333"/>
            <rFont val="Calibri"/>
            <family val="2"/>
          </rPr>
          <t>SOURCE: Gambia MICS 2009-2010. The survey collected data on school attendance for age 3-24 and educational attainment for age 3 and above.</t>
        </r>
      </text>
    </comment>
    <comment ref="F47" authorId="0" shapeId="0" xr:uid="{00000000-0006-0000-6C00-000036000000}">
      <text>
        <r>
          <rPr>
            <sz val="10"/>
            <color rgb="FF333333"/>
            <rFont val="Calibri"/>
            <family val="2"/>
          </rPr>
          <t>SOURCE: Gambia DHS 2013. The survey collected data on school attendance for age 3-24 and educational attainment for age 3 and above.</t>
        </r>
      </text>
    </comment>
    <comment ref="K47" authorId="0" shapeId="0" xr:uid="{00000000-0006-0000-6C00-000037000000}">
      <text>
        <r>
          <rPr>
            <sz val="10"/>
            <color rgb="FF333333"/>
            <rFont val="Calibri"/>
            <family val="2"/>
          </rPr>
          <t>QUALIFIER: This data point is a NATIONAL ESTIMATE. SOURCE: Gambia MICS 2018. The survey collected data on school attendance for age 3-24 and educational attainment for age 3 and above.</t>
        </r>
      </text>
    </comment>
    <comment ref="G48" authorId="0" shapeId="0" xr:uid="{00000000-0006-0000-6C00-000038000000}">
      <text>
        <r>
          <rPr>
            <sz val="10"/>
            <color rgb="FF333333"/>
            <rFont val="Calibri"/>
            <family val="2"/>
          </rPr>
          <t>QUALIFIER: This data point is a NATIONAL ESTIMATE. SOURCE: Ghana DHS 2014. The survey collected data on school attendance for age 3-24 and educational attainment for age 3 and above.</t>
        </r>
      </text>
    </comment>
    <comment ref="K48" authorId="0" shapeId="0" xr:uid="{00000000-0006-0000-6C00-000039000000}">
      <text>
        <r>
          <rPr>
            <sz val="10"/>
            <color rgb="FF333333"/>
            <rFont val="Calibri"/>
            <family val="2"/>
          </rPr>
          <t>QUALIFIER: This data point is a NATIONAL ESTIMATE. SOURCE: Ghana MICS 2017-18. The survey collected data on school attendance for age 3-24 and educational attainment for age 3 and above.</t>
        </r>
      </text>
    </comment>
    <comment ref="E49" authorId="0" shapeId="0" xr:uid="{00000000-0006-0000-6C00-00003A000000}">
      <text>
        <r>
          <rPr>
            <sz val="10"/>
            <color rgb="FF333333"/>
            <rFont val="Calibri"/>
            <family val="2"/>
          </rPr>
          <t>SOURCE: Guinea DHS 2012. The survey collected data on school attendance for age 3-24 and educational attainment for age 3 and above.</t>
        </r>
      </text>
    </comment>
    <comment ref="I49" authorId="0" shapeId="0" xr:uid="{00000000-0006-0000-6C00-00003B000000}">
      <text>
        <r>
          <rPr>
            <sz val="10"/>
            <color rgb="FF333333"/>
            <rFont val="Calibri"/>
            <family val="2"/>
          </rPr>
          <t>SOURCE: Guinea MICS 2016. The survey collected data on school attendance for age 5-24 and educational attainment for age 5 and above.</t>
        </r>
      </text>
    </comment>
    <comment ref="K49" authorId="0" shapeId="0" xr:uid="{00000000-0006-0000-6C00-00003C000000}">
      <text>
        <r>
          <rPr>
            <sz val="10"/>
            <color rgb="FF333333"/>
            <rFont val="Calibri"/>
            <family val="2"/>
          </rPr>
          <t>QUALIFIER: This data point is a NATIONAL ESTIMATE. SOURCE: Guinea DHS 2018. The survey collected data on school attendance for age 5-24 and educational attainment for age 5 and above.</t>
        </r>
      </text>
    </comment>
    <comment ref="G50" authorId="0" shapeId="0" xr:uid="{00000000-0006-0000-6C00-00003D000000}">
      <text>
        <r>
          <rPr>
            <sz val="10"/>
            <color rgb="FF333333"/>
            <rFont val="Calibri"/>
            <family val="2"/>
          </rPr>
          <t>SOURCE: Guinea-Bissau MICS 2014. The survey collected data on school attendance for age 5-24 and educational attainment for age 5 and above.</t>
        </r>
      </text>
    </comment>
    <comment ref="F51" authorId="0" shapeId="0" xr:uid="{00000000-0006-0000-6C00-00003E000000}">
      <text>
        <r>
          <rPr>
            <sz val="10"/>
            <color rgb="FF333333"/>
            <rFont val="Calibri"/>
            <family val="2"/>
          </rPr>
          <t>SOURCE: Liberia DHS 2013. The survey collected data on school attendance for age 5-24 and educational attainment for age 5 and above.</t>
        </r>
      </text>
    </comment>
    <comment ref="F52" authorId="0" shapeId="0" xr:uid="{00000000-0006-0000-6C00-00003F000000}">
      <text>
        <r>
          <rPr>
            <sz val="10"/>
            <color rgb="FF333333"/>
            <rFont val="Calibri"/>
            <family val="2"/>
          </rPr>
          <t>SOURCE: Mali DHS 2012-13. The survey collected data on school attendance for age 5-24 and educational attainment for age 5 and above.</t>
        </r>
      </text>
    </comment>
    <comment ref="H52" authorId="0" shapeId="0" xr:uid="{00000000-0006-0000-6C00-000040000000}">
      <text>
        <r>
          <rPr>
            <sz val="10"/>
            <color rgb="FF333333"/>
            <rFont val="Calibri"/>
            <family val="2"/>
          </rPr>
          <t>SOURCE: Mali MICS 2015. The survey collected data on school attendance for age 5-24 and educational attainment for age 5 and above.</t>
        </r>
      </text>
    </comment>
    <comment ref="K52" authorId="0" shapeId="0" xr:uid="{00000000-0006-0000-6C00-000041000000}">
      <text>
        <r>
          <rPr>
            <sz val="10"/>
            <color rgb="FF333333"/>
            <rFont val="Calibri"/>
            <family val="2"/>
          </rPr>
          <t>QUALIFIER: This data point is a NATIONAL ESTIMATE. SOURCE: Mali DHS 2018. The survey collected data on school attendance for age 5-24 and educational attainment for age 5 and above.</t>
        </r>
      </text>
    </comment>
    <comment ref="E53" authorId="0" shapeId="0" xr:uid="{00000000-0006-0000-6C00-000042000000}">
      <text>
        <r>
          <rPr>
            <sz val="10"/>
            <color rgb="FF333333"/>
            <rFont val="Calibri"/>
            <family val="2"/>
          </rPr>
          <t>SOURCE: Niger DHS 2012. The survey collected data on school attendance for age 5-24 and educational attainment for age 5 and above.</t>
        </r>
      </text>
    </comment>
    <comment ref="D54" authorId="0" shapeId="0" xr:uid="{00000000-0006-0000-6C00-000043000000}">
      <text>
        <r>
          <rPr>
            <sz val="10"/>
            <color rgb="FF333333"/>
            <rFont val="Calibri"/>
            <family val="2"/>
          </rPr>
          <t>SOURCE: Nigeria MICS 2011. The survey collected data on school attendance for age 5-24 and educational attainment for age 5 and above.</t>
        </r>
      </text>
    </comment>
    <comment ref="F54" authorId="0" shapeId="0" xr:uid="{00000000-0006-0000-6C00-000044000000}">
      <text>
        <r>
          <rPr>
            <sz val="10"/>
            <color rgb="FF333333"/>
            <rFont val="Calibri"/>
            <family val="2"/>
          </rPr>
          <t>SOURCE: Nigeria DHS 2013. The survey collected data on school attendance for age 5-24 and educational attainment for age 5 and above.</t>
        </r>
      </text>
    </comment>
    <comment ref="I54" authorId="0" shapeId="0" xr:uid="{00000000-0006-0000-6C00-000045000000}">
      <text>
        <r>
          <rPr>
            <sz val="10"/>
            <color rgb="FF333333"/>
            <rFont val="Calibri"/>
            <family val="2"/>
          </rPr>
          <t>SOURCE: Nigeria MICS 2016-17. The survey collected data on school attendance for age 5-24 and educational attainment for age 5 and above.</t>
        </r>
      </text>
    </comment>
    <comment ref="K54" authorId="0" shapeId="0" xr:uid="{00000000-0006-0000-6C00-000046000000}">
      <text>
        <r>
          <rPr>
            <sz val="10"/>
            <color rgb="FF333333"/>
            <rFont val="Calibri"/>
            <family val="2"/>
          </rPr>
          <t>QUALIFIER: This data point is a NATIONAL ESTIMATE. SOURCE: Nigeria DHS 2018. The survey collected data on school attendance for age 5-24 and educational attainment for age 5 and above.</t>
        </r>
      </text>
    </comment>
    <comment ref="D55" authorId="0" shapeId="0" xr:uid="{00000000-0006-0000-6C00-000047000000}">
      <text>
        <r>
          <rPr>
            <sz val="10"/>
            <color rgb="FF333333"/>
            <rFont val="Calibri"/>
            <family val="2"/>
          </rPr>
          <t>SOURCE: Senegal DHS 2010-11. The survey collected data on school attendance for age 5-24 and educational attainment for age 5 and above.</t>
        </r>
      </text>
    </comment>
    <comment ref="I55" authorId="0" shapeId="0" xr:uid="{00000000-0006-0000-6C00-000048000000}">
      <text>
        <r>
          <rPr>
            <sz val="10"/>
            <color rgb="FF333333"/>
            <rFont val="Calibri"/>
            <family val="2"/>
          </rPr>
          <t>SOURCE: Senegal DHS 2015-16. The survey collected data on school attendance for age 5-24 and educational attainment for age 5 and above.</t>
        </r>
      </text>
    </comment>
    <comment ref="J55" authorId="0" shapeId="0" xr:uid="{00000000-0006-0000-6C00-000049000000}">
      <text>
        <r>
          <rPr>
            <sz val="10"/>
            <color rgb="FF333333"/>
            <rFont val="Calibri"/>
            <family val="2"/>
          </rPr>
          <t>SOURCE: Senegal DHS 2017. The survey collected data on school attendance for age 5-24 and educational attainment for age 5 and above.</t>
        </r>
      </text>
    </comment>
    <comment ref="F56" authorId="0" shapeId="0" xr:uid="{00000000-0006-0000-6C00-00004A000000}">
      <text>
        <r>
          <rPr>
            <sz val="10"/>
            <color rgb="FF333333"/>
            <rFont val="Calibri"/>
            <family val="2"/>
          </rPr>
          <t>SOURCE: Sierra Leone DHS 2013. The survey collected data on school attendance for age 5-24 and educational attainment for age 5 and above.</t>
        </r>
      </text>
    </comment>
    <comment ref="J56" authorId="0" shapeId="0" xr:uid="{00000000-0006-0000-6C00-00004B000000}">
      <text>
        <r>
          <rPr>
            <sz val="10"/>
            <color rgb="FF333333"/>
            <rFont val="Calibri"/>
            <family val="2"/>
          </rPr>
          <t>SOURCE: Sierra Leone MICS 2017. The survey collected data on school attendance for age 3-24 and educational attainment for age 3 and above.</t>
        </r>
      </text>
    </comment>
    <comment ref="C57" authorId="0" shapeId="0" xr:uid="{00000000-0006-0000-6C00-00004C000000}">
      <text>
        <r>
          <rPr>
            <sz val="10"/>
            <color rgb="FF333333"/>
            <rFont val="Calibri"/>
            <family val="2"/>
          </rPr>
          <t>SOURCE: Togo MICS 2010. The survey collected data on school attendance for age 3-24 and educational attainment for age 3 and above.</t>
        </r>
      </text>
    </comment>
    <comment ref="G57" authorId="0" shapeId="0" xr:uid="{00000000-0006-0000-6C00-00004D000000}">
      <text>
        <r>
          <rPr>
            <sz val="10"/>
            <color rgb="FF333333"/>
            <rFont val="Calibri"/>
            <family val="2"/>
          </rPr>
          <t>SOURCE: Togo DHS 2013-14. The survey collected data on school attendance for age 3-24 and educational attainment for age 3 and above.</t>
        </r>
      </text>
    </comment>
    <comment ref="J57" authorId="0" shapeId="0" xr:uid="{00000000-0006-0000-6C00-00004E000000}">
      <text>
        <r>
          <rPr>
            <sz val="10"/>
            <color rgb="FF333333"/>
            <rFont val="Calibri"/>
            <family val="2"/>
          </rPr>
          <t>QUALIFIER: This data point is a NATIONAL ESTIMATE. SOURCE: Togo MICS 2017. The survey collected data on school attendance for age 3-24 and educational attainment for age 3 and above.</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6D00-000001000000}">
      <text>
        <r>
          <rPr>
            <sz val="10"/>
            <color rgb="FF333333"/>
            <rFont val="Calibri"/>
            <family val="2"/>
          </rPr>
          <t>SOURCE: Burundi DHS 2010. The survey collected data on school attendance for age 5-24 and educational attainment for age 5 and above.</t>
        </r>
      </text>
    </comment>
    <comment ref="J14" authorId="0" shapeId="0" xr:uid="{00000000-0006-0000-6D00-000002000000}">
      <text>
        <r>
          <rPr>
            <sz val="10"/>
            <color rgb="FF333333"/>
            <rFont val="Calibri"/>
            <family val="2"/>
          </rPr>
          <t>QUALIFIER: This data point is a NATIONAL ESTIMATE. SOURCE: Burundi DHS 2016-17. The survey collected data on school attendance for age 3-24 and educational attainment for age 3 and above. Value based on 25-49 unweighted observations in sample.</t>
        </r>
      </text>
    </comment>
    <comment ref="D15" authorId="0" shapeId="0" xr:uid="{00000000-0006-0000-6D00-000003000000}">
      <text>
        <r>
          <rPr>
            <sz val="10"/>
            <color rgb="FF333333"/>
            <rFont val="Calibri"/>
            <family val="2"/>
          </rPr>
          <t>SOURCE: Cameroon DHS 2011. The survey collected data on school attendance for age 3-24 and educational attainment for age 3 and above.</t>
        </r>
      </text>
    </comment>
    <comment ref="G15" authorId="0" shapeId="0" xr:uid="{00000000-0006-0000-6D00-000004000000}">
      <text>
        <r>
          <rPr>
            <sz val="10"/>
            <color rgb="FF333333"/>
            <rFont val="Calibri"/>
            <family val="2"/>
          </rPr>
          <t>SOURCE: Cameroon MICS 2013-14. The survey collected data on school attendance for age 5-24 and educational attainment for age 5 and above.</t>
        </r>
      </text>
    </comment>
    <comment ref="C16" authorId="0" shapeId="0" xr:uid="{00000000-0006-0000-6D00-000005000000}">
      <text>
        <r>
          <rPr>
            <sz val="10"/>
            <color rgb="FF333333"/>
            <rFont val="Calibri"/>
            <family val="2"/>
          </rPr>
          <t>SOURCE: Central African Republic MICS 2009-10. The survey collected data on school attendance for age 5-24 and educational attainment for age 5 and above.</t>
        </r>
      </text>
    </comment>
    <comment ref="G17" authorId="0" shapeId="0" xr:uid="{00000000-0006-0000-6D00-000006000000}">
      <text>
        <r>
          <rPr>
            <sz val="10"/>
            <color rgb="FF333333"/>
            <rFont val="Calibri"/>
            <family val="2"/>
          </rPr>
          <t>SOURCE: Chad DHS 2014. The survey collected data on school attendance for age 5-24 and educational attainment for age 5 and above.</t>
        </r>
      </text>
    </comment>
    <comment ref="E18" authorId="0" shapeId="0" xr:uid="{00000000-0006-0000-6D00-000007000000}">
      <text>
        <r>
          <rPr>
            <sz val="10"/>
            <color rgb="FF333333"/>
            <rFont val="Calibri"/>
            <family val="2"/>
          </rPr>
          <t>SOURCE: Congo DHS 2011-12. The survey collected data on school attendance for age 5-24 and educational attainment for age 5 and above.</t>
        </r>
      </text>
    </comment>
    <comment ref="H18" authorId="0" shapeId="0" xr:uid="{00000000-0006-0000-6D00-000008000000}">
      <text>
        <r>
          <rPr>
            <sz val="10"/>
            <color rgb="FF333333"/>
            <rFont val="Calibri"/>
            <family val="2"/>
          </rPr>
          <t>SOURCE: Congo MICS 2014-15. The survey collected data on school attendance for age 5-24 and educational attainment for age 5 and above.</t>
        </r>
      </text>
    </comment>
    <comment ref="C19" authorId="0" shapeId="0" xr:uid="{00000000-0006-0000-6D00-000009000000}">
      <text>
        <r>
          <rPr>
            <sz val="10"/>
            <color rgb="FF333333"/>
            <rFont val="Calibri"/>
            <family val="2"/>
          </rPr>
          <t>SOURCE: Democratic Republic of the Congo MICS 2010. The survey collected data on school attendance for age 5-24 and educational attainment for age 5 and above.</t>
        </r>
      </text>
    </comment>
    <comment ref="F19" authorId="0" shapeId="0" xr:uid="{00000000-0006-0000-6D00-00000A000000}">
      <text>
        <r>
          <rPr>
            <sz val="10"/>
            <color rgb="FF333333"/>
            <rFont val="Calibri"/>
            <family val="2"/>
          </rPr>
          <t>SOURCE: Democratic Republic of the Congo DHS 2013-14. The survey collected data on school attendance for age 5-24 and educational attainment for age 5 and above.</t>
        </r>
      </text>
    </comment>
    <comment ref="E20" authorId="0" shapeId="0" xr:uid="{00000000-0006-0000-6D00-00000B000000}">
      <text>
        <r>
          <rPr>
            <sz val="10"/>
            <color rgb="FF333333"/>
            <rFont val="Calibri"/>
            <family val="2"/>
          </rPr>
          <t>SOURCE: Gabon DHS 2012. The survey collected data on school attendance for age 3-24 and educational attainment for age 3 and above.</t>
        </r>
      </text>
    </comment>
    <comment ref="G21" authorId="0" shapeId="0" xr:uid="{00000000-0006-0000-6D00-00000C000000}">
      <text>
        <r>
          <rPr>
            <sz val="10"/>
            <color rgb="FF333333"/>
            <rFont val="Calibri"/>
            <family val="2"/>
          </rPr>
          <t>SOURCE: Sao Tome and Principe MICS 2014. The survey collected data on school attendance for age 5-24 and educational attainment for age 3 and above.</t>
        </r>
      </text>
    </comment>
    <comment ref="E22" authorId="0" shapeId="0" xr:uid="{00000000-0006-0000-6D00-00000D000000}">
      <text>
        <r>
          <rPr>
            <sz val="10"/>
            <color rgb="FF333333"/>
            <rFont val="Calibri"/>
            <family val="2"/>
          </rPr>
          <t>SOURCE: Comoros DHS 2012. The survey collected data on school attendance for age 3-24 and educational attainment for age 3 and above.</t>
        </r>
      </text>
    </comment>
    <comment ref="D23" authorId="0" shapeId="0" xr:uid="{00000000-0006-0000-6D00-00000E000000}">
      <text>
        <r>
          <rPr>
            <sz val="10"/>
            <color rgb="FF333333"/>
            <rFont val="Calibri"/>
            <family val="2"/>
          </rPr>
          <t>SOURCE: Ethiopia DHS 2011. The survey collected data on school attendance for age 5-24 and educational attainment for age 5 and above.</t>
        </r>
      </text>
    </comment>
    <comment ref="I23" authorId="0" shapeId="0" xr:uid="{00000000-0006-0000-6D00-00000F000000}">
      <text>
        <r>
          <rPr>
            <sz val="10"/>
            <color rgb="FF333333"/>
            <rFont val="Calibri"/>
            <family val="2"/>
          </rPr>
          <t>SOURCE: Ethiopia DHS 2016. The survey collected data on school attendance for age 5-24 and educational attainment for age 5 and above.</t>
        </r>
      </text>
    </comment>
    <comment ref="G24" authorId="0" shapeId="0" xr:uid="{00000000-0006-0000-6D00-000010000000}">
      <text>
        <r>
          <rPr>
            <sz val="10"/>
            <color rgb="FF333333"/>
            <rFont val="Calibri"/>
            <family val="2"/>
          </rPr>
          <t>SOURCE: Kenya DHS 2014. The survey collected data on school attendance for age 3-24 and educational attainment for age 3 and above.</t>
        </r>
      </text>
    </comment>
    <comment ref="K25" authorId="0" shapeId="0" xr:uid="{00000000-0006-0000-6D00-000011000000}">
      <text>
        <r>
          <rPr>
            <sz val="10"/>
            <color rgb="FF333333"/>
            <rFont val="Calibri"/>
            <family val="2"/>
          </rPr>
          <t>QUALIFIER: This data point is a NATIONAL ESTIMATE. SOURCE: Madagascar MICS 2018.</t>
        </r>
      </text>
    </comment>
    <comment ref="C26" authorId="0" shapeId="0" xr:uid="{00000000-0006-0000-6D00-000012000000}">
      <text>
        <r>
          <rPr>
            <sz val="10"/>
            <color rgb="FF333333"/>
            <rFont val="Calibri"/>
            <family val="2"/>
          </rPr>
          <t>SOURCE: Rwanda DHS 2010-2011. The survey collected data on school attendance for age 3-24 and educational attainment for age 3 and above.</t>
        </r>
      </text>
    </comment>
    <comment ref="H26" authorId="0" shapeId="0" xr:uid="{00000000-0006-0000-6D00-000013000000}">
      <text>
        <r>
          <rPr>
            <sz val="10"/>
            <color rgb="FF333333"/>
            <rFont val="Calibri"/>
            <family val="2"/>
          </rPr>
          <t>SOURCE: Rwanda DHS 2014-15. The survey collected data on school attendance for age 3-24 and educational attainment for age 3 and above.</t>
        </r>
      </text>
    </comment>
    <comment ref="C27" authorId="0" shapeId="0" xr:uid="{00000000-0006-0000-6D00-000014000000}">
      <text>
        <r>
          <rPr>
            <sz val="10"/>
            <color rgb="FF333333"/>
            <rFont val="Calibri"/>
            <family val="2"/>
          </rPr>
          <t>SOURCE: South Sudan MICS 2010. The survey collected data on school attendance for age 5-24 and educational attainment for age 5 and above.</t>
        </r>
      </text>
    </comment>
    <comment ref="G28" authorId="0" shapeId="0" xr:uid="{00000000-0006-0000-6D00-000015000000}">
      <text>
        <r>
          <rPr>
            <sz val="10"/>
            <color rgb="FF333333"/>
            <rFont val="Calibri"/>
            <family val="2"/>
          </rPr>
          <t>SOURCE: Sudan MICS 2014. The survey collected data on school attendance for age 4-24 and educational attainment for age 4 and above.</t>
        </r>
      </text>
    </comment>
    <comment ref="D29" authorId="0" shapeId="0" xr:uid="{00000000-0006-0000-6D00-000016000000}">
      <text>
        <r>
          <rPr>
            <sz val="10"/>
            <color rgb="FF333333"/>
            <rFont val="Calibri"/>
            <family val="2"/>
          </rPr>
          <t>SOURCE: Uganda DHS 2011. The survey collected data on school attendance for age 3-24 and educational attainment for age 3 and above.</t>
        </r>
      </text>
    </comment>
    <comment ref="I29" authorId="0" shapeId="0" xr:uid="{00000000-0006-0000-6D00-000017000000}">
      <text>
        <r>
          <rPr>
            <sz val="10"/>
            <color rgb="FF333333"/>
            <rFont val="Calibri"/>
            <family val="2"/>
          </rPr>
          <t>SOURCE: Uganda DHS 2016. The survey collected data on school attendance for age 5-24 and educational attainment for age 5 and above.</t>
        </r>
      </text>
    </comment>
    <comment ref="C30" authorId="0" shapeId="0" xr:uid="{00000000-0006-0000-6D00-000018000000}">
      <text>
        <r>
          <rPr>
            <sz val="10"/>
            <color rgb="FF333333"/>
            <rFont val="Calibri"/>
            <family val="2"/>
          </rPr>
          <t>SOURCE: United Republic of Tanzania DHS 2010. The survey collected data on school attendance for age 5-24 and educational attainment for age 5 and above.</t>
        </r>
      </text>
    </comment>
    <comment ref="H30" authorId="0" shapeId="0" xr:uid="{00000000-0006-0000-6D00-000019000000}">
      <text>
        <r>
          <rPr>
            <sz val="10"/>
            <color rgb="FF333333"/>
            <rFont val="Calibri"/>
            <family val="2"/>
          </rPr>
          <t>SOURCE: United Republic of Tanzania DHS 2015-16. The survey collected data on school attendance for age 5-24 and educational attainment for age 5 and above.</t>
        </r>
      </text>
    </comment>
    <comment ref="F31" authorId="0" shapeId="0" xr:uid="{00000000-0006-0000-6D00-00001A000000}">
      <text>
        <r>
          <rPr>
            <sz val="10"/>
            <color rgb="FF333333"/>
            <rFont val="Calibri"/>
            <family val="2"/>
          </rPr>
          <t>SOURCE: Algeria MICS 2012-13. The survey collected data on school attendance for age 5-24 and educational attainment for age 5 and above.</t>
        </r>
      </text>
    </comment>
    <comment ref="G32" authorId="0" shapeId="0" xr:uid="{00000000-0006-0000-6D00-00001B000000}">
      <text>
        <r>
          <rPr>
            <sz val="10"/>
            <color rgb="FF333333"/>
            <rFont val="Calibri"/>
            <family val="2"/>
          </rPr>
          <t>SOURCE: Egypt DHS 2014. The survey collected data on school attendance for age 6-24 and educational attainment for age 6 and above.</t>
        </r>
      </text>
    </comment>
    <comment ref="D33" authorId="0" shapeId="0" xr:uid="{00000000-0006-0000-6D00-00001C000000}">
      <text>
        <r>
          <rPr>
            <sz val="10"/>
            <color rgb="FF333333"/>
            <rFont val="Calibri"/>
            <family val="2"/>
          </rPr>
          <t>SOURCE: Mauritania MICS 2010-11. The survey collected data on school attendance for age 5-24 and educational attainment for age 5 and above.</t>
        </r>
      </text>
    </comment>
    <comment ref="H33" authorId="0" shapeId="0" xr:uid="{00000000-0006-0000-6D00-00001D000000}">
      <text>
        <r>
          <rPr>
            <sz val="10"/>
            <color rgb="FF333333"/>
            <rFont val="Calibri"/>
            <family val="2"/>
          </rPr>
          <t>SOURCE: Mauritania MICS 2014-15. The survey collected data on school attendance for age 5-24 and educational attainment for age 5 and above.</t>
        </r>
      </text>
    </comment>
    <comment ref="E34" authorId="0" shapeId="0" xr:uid="{00000000-0006-0000-6D00-00001E000000}">
      <text>
        <r>
          <rPr>
            <sz val="10"/>
            <color rgb="FF333333"/>
            <rFont val="Calibri"/>
            <family val="2"/>
          </rPr>
          <t>SOURCE: Tunisia MICS 2011-12. The survey collected data on school attendance for age 5-24 and educational attainment for age 5 and above.</t>
        </r>
      </text>
    </comment>
    <comment ref="K34" authorId="0" shapeId="0" xr:uid="{00000000-0006-0000-6D00-00001F000000}">
      <text>
        <r>
          <rPr>
            <sz val="10"/>
            <color rgb="FF333333"/>
            <rFont val="Calibri"/>
            <family val="2"/>
          </rPr>
          <t>QUALIFIER: This data point is a NATIONAL ESTIMATE. SOURCE: Tunisia MICS 2018. The survey collected data on school attendance for age 3-24 and educational attainment for age 3 and above.</t>
        </r>
      </text>
    </comment>
    <comment ref="H35" authorId="0" shapeId="0" xr:uid="{00000000-0006-0000-6D00-000020000000}">
      <text>
        <r>
          <rPr>
            <sz val="10"/>
            <color rgb="FF333333"/>
            <rFont val="Calibri"/>
            <family val="2"/>
          </rPr>
          <t>SOURCE: Angola DHS 2016. The survey collected data on school attendance for age 3-24 and educational attainment for age 3 and above.</t>
        </r>
      </text>
    </comment>
    <comment ref="C36" authorId="0" shapeId="0" xr:uid="{00000000-0006-0000-6D00-000021000000}">
      <text>
        <r>
          <rPr>
            <sz val="10"/>
            <color rgb="FF333333"/>
            <rFont val="Calibri"/>
            <family val="2"/>
          </rPr>
          <t>SOURCE: Swaziland MICS 2010. The survey collected data on school attendance for age 5-24 and educational attainment for age 5 and above.</t>
        </r>
      </text>
    </comment>
    <comment ref="G36" authorId="0" shapeId="0" xr:uid="{00000000-0006-0000-6D00-000022000000}">
      <text>
        <r>
          <rPr>
            <sz val="10"/>
            <color rgb="FF333333"/>
            <rFont val="Calibri"/>
            <family val="2"/>
          </rPr>
          <t>SOURCE: Swaziland MICS 2014. The survey collected data on school attendance for age 5-24 and educational attainment for age 5 and above.</t>
        </r>
      </text>
    </comment>
    <comment ref="G37" authorId="0" shapeId="0" xr:uid="{00000000-0006-0000-6D00-000023000000}">
      <text>
        <r>
          <rPr>
            <sz val="10"/>
            <color rgb="FF333333"/>
            <rFont val="Calibri"/>
            <family val="2"/>
          </rPr>
          <t>SOURCE: Lesotho DHS 2014. The survey collected data on school attendance for age 5-24 and educational attainment for age 5 and above.</t>
        </r>
      </text>
    </comment>
    <comment ref="K37" authorId="0" shapeId="0" xr:uid="{00000000-0006-0000-6D00-000024000000}">
      <text>
        <r>
          <rPr>
            <sz val="10"/>
            <color rgb="FF333333"/>
            <rFont val="Calibri"/>
            <family val="2"/>
          </rPr>
          <t>QUALIFIER: This data point is a NATIONAL ESTIMATE. SOURCE: Lesotho MICS 2018. The survey collected data on school attendance for age 3-24 and educational attainment for age 3 and above.</t>
        </r>
      </text>
    </comment>
    <comment ref="C38" authorId="0" shapeId="0" xr:uid="{00000000-0006-0000-6D00-000025000000}">
      <text>
        <r>
          <rPr>
            <sz val="10"/>
            <color rgb="FF333333"/>
            <rFont val="Calibri"/>
            <family val="2"/>
          </rPr>
          <t>SOURCE: Malawi DHS 2010. The survey collected data on school attendance for age 5-24 and educational attainment for age 5 and above.</t>
        </r>
      </text>
    </comment>
    <comment ref="I38" authorId="0" shapeId="0" xr:uid="{00000000-0006-0000-6D00-000026000000}">
      <text>
        <r>
          <rPr>
            <sz val="10"/>
            <color rgb="FF333333"/>
            <rFont val="Calibri"/>
            <family val="2"/>
          </rPr>
          <t>SOURCE: Malawi DHS 2015-16. The survey collected data on school attendance for age 5-24 and educational attainment for age 5 and above.</t>
        </r>
      </text>
    </comment>
    <comment ref="D39" authorId="0" shapeId="0" xr:uid="{00000000-0006-0000-6D00-000027000000}">
      <text>
        <r>
          <rPr>
            <sz val="10"/>
            <color rgb="FF333333"/>
            <rFont val="Calibri"/>
            <family val="2"/>
          </rPr>
          <t>SOURCE: Mozambique DHS 2011. The survey collected data on school attendance for age 5-24 and educational attainment for age 3 and above.</t>
        </r>
      </text>
    </comment>
    <comment ref="F40" authorId="0" shapeId="0" xr:uid="{00000000-0006-0000-6D00-000028000000}">
      <text>
        <r>
          <rPr>
            <sz val="10"/>
            <color rgb="FF333333"/>
            <rFont val="Calibri"/>
            <family val="2"/>
          </rPr>
          <t>SOURCE: Namibia DHS 2013. The survey collected data on school attendance for age 5-24 and educational attainment for age 5 and above.</t>
        </r>
      </text>
    </comment>
    <comment ref="I41" authorId="0" shapeId="0" xr:uid="{00000000-0006-0000-6D00-000029000000}">
      <text>
        <r>
          <rPr>
            <sz val="10"/>
            <color rgb="FF333333"/>
            <rFont val="Calibri"/>
            <family val="2"/>
          </rPr>
          <t>SOURCE: South Africa DHS 2016. The survey collected data on school attendance and educational attainment for all ages.</t>
        </r>
      </text>
    </comment>
    <comment ref="F42" authorId="0" shapeId="0" xr:uid="{00000000-0006-0000-6D00-00002A000000}">
      <text>
        <r>
          <rPr>
            <sz val="10"/>
            <color rgb="FF333333"/>
            <rFont val="Calibri"/>
            <family val="2"/>
          </rPr>
          <t>SOURCE: Zambia DHS 2013-14. The survey collected data on school attendance for age 5-24 and educational attainment for age 5 and above.</t>
        </r>
      </text>
    </comment>
    <comment ref="K42" authorId="0" shapeId="0" xr:uid="{00000000-0006-0000-6D00-00002B000000}">
      <text>
        <r>
          <rPr>
            <sz val="10"/>
            <color rgb="FF333333"/>
            <rFont val="Calibri"/>
            <family val="2"/>
          </rPr>
          <t>QUALIFIER: This data point is a NATIONAL ESTIMATE. SOURCE: Zambia DHS 2018. The survey collected data on school attendance for age 2-24 and educational attainment for age 2 and above.</t>
        </r>
      </text>
    </comment>
    <comment ref="C43" authorId="0" shapeId="0" xr:uid="{00000000-0006-0000-6D00-00002C000000}">
      <text>
        <r>
          <rPr>
            <sz val="10"/>
            <color rgb="FF333333"/>
            <rFont val="Calibri"/>
            <family val="2"/>
          </rPr>
          <t>SOURCE: Zimbabwe DHS 2010-11. The survey collected data on school attendance for age 5-24 and educational attainment for age 5 and above.</t>
        </r>
      </text>
    </comment>
    <comment ref="H43" authorId="0" shapeId="0" xr:uid="{00000000-0006-0000-6D00-00002D000000}">
      <text>
        <r>
          <rPr>
            <sz val="10"/>
            <color rgb="FF333333"/>
            <rFont val="Calibri"/>
            <family val="2"/>
          </rPr>
          <t>SOURCE: Zimbabwe DHS 2015. The survey collected data on school attendance for age 3-24 and educational attainment for age 3 and above.</t>
        </r>
      </text>
    </comment>
    <comment ref="L43" authorId="0" shapeId="0" xr:uid="{00000000-0006-0000-6D00-00002E000000}">
      <text>
        <r>
          <rPr>
            <sz val="10"/>
            <color rgb="FF333333"/>
            <rFont val="Calibri"/>
            <family val="2"/>
          </rPr>
          <t>QUALIFIER: This data point is a NATIONAL ESTIMATE. SOURCE: Zimbabwe MICS 2019. The survey collected data on school attendance for age 3-24 and educational attainment for age 3 and above.</t>
        </r>
      </text>
    </comment>
    <comment ref="D44" authorId="0" shapeId="0" xr:uid="{00000000-0006-0000-6D00-00002F000000}">
      <text>
        <r>
          <rPr>
            <sz val="10"/>
            <color rgb="FF333333"/>
            <rFont val="Calibri"/>
            <family val="2"/>
          </rPr>
          <t>SOURCE: Benin DHS 2011-12. The survey collected data on school attendance for age 5-24 and educational attainment for age 5 and above.</t>
        </r>
      </text>
    </comment>
    <comment ref="G44" authorId="0" shapeId="0" xr:uid="{00000000-0006-0000-6D00-000030000000}">
      <text>
        <r>
          <rPr>
            <sz val="10"/>
            <color rgb="FF333333"/>
            <rFont val="Calibri"/>
            <family val="2"/>
          </rPr>
          <t>SOURCE: Benin MICS 2014. The survey collected data on school attendance for age 5-24 and educational attainment for age 5 and above.</t>
        </r>
      </text>
    </comment>
    <comment ref="K44" authorId="0" shapeId="0" xr:uid="{00000000-0006-0000-6D00-000031000000}">
      <text>
        <r>
          <rPr>
            <sz val="10"/>
            <color rgb="FF333333"/>
            <rFont val="Calibri"/>
            <family val="2"/>
          </rPr>
          <t>SOURCE: Benin DHS 2017-18. The survey collected data on school attendance for age 5-24 and educational attainment for age 5 and above.</t>
        </r>
      </text>
    </comment>
    <comment ref="C45" authorId="0" shapeId="0" xr:uid="{00000000-0006-0000-6D00-000032000000}">
      <text>
        <r>
          <rPr>
            <sz val="10"/>
            <color rgb="FF333333"/>
            <rFont val="Calibri"/>
            <family val="2"/>
          </rPr>
          <t>SOURCE: Burkina Faso DHS 2010. The survey collected data on school attendance for age 5-24 and educational attainment for age 5 and above.</t>
        </r>
      </text>
    </comment>
    <comment ref="E46" authorId="0" shapeId="0" xr:uid="{00000000-0006-0000-6D00-000033000000}">
      <text>
        <r>
          <rPr>
            <sz val="10"/>
            <color rgb="FF333333"/>
            <rFont val="Calibri"/>
            <family val="2"/>
          </rPr>
          <t>SOURCE: Cote d'Ivoire DHS 2011-12. The survey collected data on school attendance for age 3-24 and educational attainment for age 3 and above.</t>
        </r>
      </text>
    </comment>
    <comment ref="I46" authorId="0" shapeId="0" xr:uid="{00000000-0006-0000-6D00-000034000000}">
      <text>
        <r>
          <rPr>
            <sz val="10"/>
            <color rgb="FF333333"/>
            <rFont val="Calibri"/>
            <family val="2"/>
          </rPr>
          <t>SOURCE: Cote d'Ivoire MICS 2016. The survey collected data on school attendance for age 5-24 and educational attainment for age 5 and above.</t>
        </r>
      </text>
    </comment>
    <comment ref="C47" authorId="0" shapeId="0" xr:uid="{00000000-0006-0000-6D00-000035000000}">
      <text>
        <r>
          <rPr>
            <sz val="10"/>
            <color rgb="FF333333"/>
            <rFont val="Calibri"/>
            <family val="2"/>
          </rPr>
          <t>SOURCE: Gambia MICS 2009-2010. The survey collected data on school attendance for age 3-24 and educational attainment for age 3 and above.</t>
        </r>
      </text>
    </comment>
    <comment ref="F47" authorId="0" shapeId="0" xr:uid="{00000000-0006-0000-6D00-000036000000}">
      <text>
        <r>
          <rPr>
            <sz val="10"/>
            <color rgb="FF333333"/>
            <rFont val="Calibri"/>
            <family val="2"/>
          </rPr>
          <t>SOURCE: Gambia DHS 2013. The survey collected data on school attendance for age 3-24 and educational attainment for age 3 and above.</t>
        </r>
      </text>
    </comment>
    <comment ref="K47" authorId="0" shapeId="0" xr:uid="{00000000-0006-0000-6D00-000037000000}">
      <text>
        <r>
          <rPr>
            <sz val="10"/>
            <color rgb="FF333333"/>
            <rFont val="Calibri"/>
            <family val="2"/>
          </rPr>
          <t>QUALIFIER: This data point is a NATIONAL ESTIMATE. SOURCE: Gambia MICS 2018. The survey collected data on school attendance for age 3-24 and educational attainment for age 3 and above.</t>
        </r>
      </text>
    </comment>
    <comment ref="G48" authorId="0" shapeId="0" xr:uid="{00000000-0006-0000-6D00-000038000000}">
      <text>
        <r>
          <rPr>
            <sz val="10"/>
            <color rgb="FF333333"/>
            <rFont val="Calibri"/>
            <family val="2"/>
          </rPr>
          <t>QUALIFIER: This data point is a NATIONAL ESTIMATE. SOURCE: Ghana DHS 2014. The survey collected data on school attendance for age 3-24 and educational attainment for age 3 and above.</t>
        </r>
      </text>
    </comment>
    <comment ref="K48" authorId="0" shapeId="0" xr:uid="{00000000-0006-0000-6D00-000039000000}">
      <text>
        <r>
          <rPr>
            <sz val="10"/>
            <color rgb="FF333333"/>
            <rFont val="Calibri"/>
            <family val="2"/>
          </rPr>
          <t>QUALIFIER: This data point is a NATIONAL ESTIMATE. SOURCE: Ghana MICS 2017-18. The survey collected data on school attendance for age 3-24 and educational attainment for age 3 and above.</t>
        </r>
      </text>
    </comment>
    <comment ref="E49" authorId="0" shapeId="0" xr:uid="{00000000-0006-0000-6D00-00003A000000}">
      <text>
        <r>
          <rPr>
            <sz val="10"/>
            <color rgb="FF333333"/>
            <rFont val="Calibri"/>
            <family val="2"/>
          </rPr>
          <t>SOURCE: Guinea DHS 2012. The survey collected data on school attendance for age 3-24 and educational attainment for age 3 and above.</t>
        </r>
      </text>
    </comment>
    <comment ref="I49" authorId="0" shapeId="0" xr:uid="{00000000-0006-0000-6D00-00003B000000}">
      <text>
        <r>
          <rPr>
            <sz val="10"/>
            <color rgb="FF333333"/>
            <rFont val="Calibri"/>
            <family val="2"/>
          </rPr>
          <t>SOURCE: Guinea MICS 2016. The survey collected data on school attendance for age 5-24 and educational attainment for age 5 and above.</t>
        </r>
      </text>
    </comment>
    <comment ref="K49" authorId="0" shapeId="0" xr:uid="{00000000-0006-0000-6D00-00003C000000}">
      <text>
        <r>
          <rPr>
            <sz val="10"/>
            <color rgb="FF333333"/>
            <rFont val="Calibri"/>
            <family val="2"/>
          </rPr>
          <t>QUALIFIER: This data point is a NATIONAL ESTIMATE. SOURCE: Guinea DHS 2018. The survey collected data on school attendance for age 5-24 and educational attainment for age 5 and above.</t>
        </r>
      </text>
    </comment>
    <comment ref="G50" authorId="0" shapeId="0" xr:uid="{00000000-0006-0000-6D00-00003D000000}">
      <text>
        <r>
          <rPr>
            <sz val="10"/>
            <color rgb="FF333333"/>
            <rFont val="Calibri"/>
            <family val="2"/>
          </rPr>
          <t>SOURCE: Guinea-Bissau MICS 2014. The survey collected data on school attendance for age 5-24 and educational attainment for age 5 and above.</t>
        </r>
      </text>
    </comment>
    <comment ref="F51" authorId="0" shapeId="0" xr:uid="{00000000-0006-0000-6D00-00003E000000}">
      <text>
        <r>
          <rPr>
            <sz val="10"/>
            <color rgb="FF333333"/>
            <rFont val="Calibri"/>
            <family val="2"/>
          </rPr>
          <t>SOURCE: Liberia DHS 2013. The survey collected data on school attendance for age 5-24 and educational attainment for age 5 and above.</t>
        </r>
      </text>
    </comment>
    <comment ref="F52" authorId="0" shapeId="0" xr:uid="{00000000-0006-0000-6D00-00003F000000}">
      <text>
        <r>
          <rPr>
            <sz val="10"/>
            <color rgb="FF333333"/>
            <rFont val="Calibri"/>
            <family val="2"/>
          </rPr>
          <t>SOURCE: Mali DHS 2012-13. The survey collected data on school attendance for age 5-24 and educational attainment for age 5 and above.</t>
        </r>
      </text>
    </comment>
    <comment ref="H52" authorId="0" shapeId="0" xr:uid="{00000000-0006-0000-6D00-000040000000}">
      <text>
        <r>
          <rPr>
            <sz val="10"/>
            <color rgb="FF333333"/>
            <rFont val="Calibri"/>
            <family val="2"/>
          </rPr>
          <t>SOURCE: Mali MICS 2015. The survey collected data on school attendance for age 5-24 and educational attainment for age 5 and above.</t>
        </r>
      </text>
    </comment>
    <comment ref="K52" authorId="0" shapeId="0" xr:uid="{00000000-0006-0000-6D00-000041000000}">
      <text>
        <r>
          <rPr>
            <sz val="10"/>
            <color rgb="FF333333"/>
            <rFont val="Calibri"/>
            <family val="2"/>
          </rPr>
          <t>QUALIFIER: This data point is a NATIONAL ESTIMATE. SOURCE: Mali DHS 2018. The survey collected data on school attendance for age 5-24 and educational attainment for age 5 and above.</t>
        </r>
      </text>
    </comment>
    <comment ref="E53" authorId="0" shapeId="0" xr:uid="{00000000-0006-0000-6D00-000042000000}">
      <text>
        <r>
          <rPr>
            <sz val="10"/>
            <color rgb="FF333333"/>
            <rFont val="Calibri"/>
            <family val="2"/>
          </rPr>
          <t>SOURCE: Niger DHS 2012. The survey collected data on school attendance for age 5-24 and educational attainment for age 5 and above.</t>
        </r>
      </text>
    </comment>
    <comment ref="D54" authorId="0" shapeId="0" xr:uid="{00000000-0006-0000-6D00-000043000000}">
      <text>
        <r>
          <rPr>
            <sz val="10"/>
            <color rgb="FF333333"/>
            <rFont val="Calibri"/>
            <family val="2"/>
          </rPr>
          <t>SOURCE: Nigeria MICS 2011. The survey collected data on school attendance for age 5-24 and educational attainment for age 5 and above.</t>
        </r>
      </text>
    </comment>
    <comment ref="F54" authorId="0" shapeId="0" xr:uid="{00000000-0006-0000-6D00-000044000000}">
      <text>
        <r>
          <rPr>
            <sz val="10"/>
            <color rgb="FF333333"/>
            <rFont val="Calibri"/>
            <family val="2"/>
          </rPr>
          <t>SOURCE: Nigeria DHS 2013. The survey collected data on school attendance for age 5-24 and educational attainment for age 5 and above.</t>
        </r>
      </text>
    </comment>
    <comment ref="I54" authorId="0" shapeId="0" xr:uid="{00000000-0006-0000-6D00-000045000000}">
      <text>
        <r>
          <rPr>
            <sz val="10"/>
            <color rgb="FF333333"/>
            <rFont val="Calibri"/>
            <family val="2"/>
          </rPr>
          <t>SOURCE: Nigeria MICS 2016-17. The survey collected data on school attendance for age 5-24 and educational attainment for age 5 and above.</t>
        </r>
      </text>
    </comment>
    <comment ref="K54" authorId="0" shapeId="0" xr:uid="{00000000-0006-0000-6D00-000046000000}">
      <text>
        <r>
          <rPr>
            <sz val="10"/>
            <color rgb="FF333333"/>
            <rFont val="Calibri"/>
            <family val="2"/>
          </rPr>
          <t>QUALIFIER: This data point is a NATIONAL ESTIMATE. SOURCE: Nigeria DHS 2018. The survey collected data on school attendance for age 5-24 and educational attainment for age 5 and above.</t>
        </r>
      </text>
    </comment>
    <comment ref="D55" authorId="0" shapeId="0" xr:uid="{00000000-0006-0000-6D00-000047000000}">
      <text>
        <r>
          <rPr>
            <sz val="10"/>
            <color rgb="FF333333"/>
            <rFont val="Calibri"/>
            <family val="2"/>
          </rPr>
          <t>SOURCE: Senegal DHS 2010-11. The survey collected data on school attendance for age 5-24 and educational attainment for age 5 and above.</t>
        </r>
      </text>
    </comment>
    <comment ref="I55" authorId="0" shapeId="0" xr:uid="{00000000-0006-0000-6D00-000048000000}">
      <text>
        <r>
          <rPr>
            <sz val="10"/>
            <color rgb="FF333333"/>
            <rFont val="Calibri"/>
            <family val="2"/>
          </rPr>
          <t>SOURCE: Senegal DHS 2015-16. The survey collected data on school attendance for age 5-24 and educational attainment for age 5 and above.</t>
        </r>
      </text>
    </comment>
    <comment ref="J55" authorId="0" shapeId="0" xr:uid="{00000000-0006-0000-6D00-000049000000}">
      <text>
        <r>
          <rPr>
            <sz val="10"/>
            <color rgb="FF333333"/>
            <rFont val="Calibri"/>
            <family val="2"/>
          </rPr>
          <t>SOURCE: Senegal DHS 2017. The survey collected data on school attendance for age 5-24 and educational attainment for age 5 and above.</t>
        </r>
      </text>
    </comment>
    <comment ref="F56" authorId="0" shapeId="0" xr:uid="{00000000-0006-0000-6D00-00004A000000}">
      <text>
        <r>
          <rPr>
            <sz val="10"/>
            <color rgb="FF333333"/>
            <rFont val="Calibri"/>
            <family val="2"/>
          </rPr>
          <t>SOURCE: Sierra Leone DHS 2013. The survey collected data on school attendance for age 5-24 and educational attainment for age 5 and above.</t>
        </r>
      </text>
    </comment>
    <comment ref="J56" authorId="0" shapeId="0" xr:uid="{00000000-0006-0000-6D00-00004B000000}">
      <text>
        <r>
          <rPr>
            <sz val="10"/>
            <color rgb="FF333333"/>
            <rFont val="Calibri"/>
            <family val="2"/>
          </rPr>
          <t>SOURCE: Sierra Leone MICS 2017. The survey collected data on school attendance for age 3-24 and educational attainment for age 3 and above.</t>
        </r>
      </text>
    </comment>
    <comment ref="C57" authorId="0" shapeId="0" xr:uid="{00000000-0006-0000-6D00-00004C000000}">
      <text>
        <r>
          <rPr>
            <sz val="10"/>
            <color rgb="FF333333"/>
            <rFont val="Calibri"/>
            <family val="2"/>
          </rPr>
          <t>SOURCE: Togo MICS 2010. The survey collected data on school attendance for age 3-24 and educational attainment for age 3 and above.</t>
        </r>
      </text>
    </comment>
    <comment ref="G57" authorId="0" shapeId="0" xr:uid="{00000000-0006-0000-6D00-00004D000000}">
      <text>
        <r>
          <rPr>
            <sz val="10"/>
            <color rgb="FF333333"/>
            <rFont val="Calibri"/>
            <family val="2"/>
          </rPr>
          <t>SOURCE: Togo DHS 2013-14. The survey collected data on school attendance for age 3-24 and educational attainment for age 3 and above.</t>
        </r>
      </text>
    </comment>
    <comment ref="J57" authorId="0" shapeId="0" xr:uid="{00000000-0006-0000-6D00-00004E000000}">
      <text>
        <r>
          <rPr>
            <sz val="10"/>
            <color rgb="FF333333"/>
            <rFont val="Calibri"/>
            <family val="2"/>
          </rPr>
          <t>QUALIFIER: This data point is a NATIONAL ESTIMATE. SOURCE: Togo MICS 2017. The survey collected data on school attendance for age 3-24 and educational attainment for age 3 and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D18" authorId="0" shapeId="0" xr:uid="{00000000-0006-0000-0B00-000001000000}">
      <text>
        <r>
          <rPr>
            <sz val="10"/>
            <color rgb="FF333333"/>
            <rFont val="Calibri"/>
            <family val="2"/>
          </rPr>
          <t>QUALIFIER: This data point is an ESTIMATE produced by the UNESCO INSTITUTE FOR STATISTICS.</t>
        </r>
      </text>
    </comment>
    <comment ref="C20" authorId="0" shapeId="0" xr:uid="{00000000-0006-0000-0B00-000002000000}">
      <text>
        <r>
          <rPr>
            <sz val="10"/>
            <color rgb="FF333333"/>
            <rFont val="Calibri"/>
            <family val="2"/>
          </rPr>
          <t>QUALIFIER: This data point is an ESTIMATE produced by the UNESCO INSTITUTE FOR STATISTICS.</t>
        </r>
      </text>
    </comment>
    <comment ref="C35" authorId="0" shapeId="0" xr:uid="{00000000-0006-0000-0B00-000003000000}">
      <text>
        <r>
          <rPr>
            <sz val="10"/>
            <color rgb="FF333333"/>
            <rFont val="Calibri"/>
            <family val="2"/>
          </rPr>
          <t>QUALIFIER: This data point is an ESTIMATE produced by the UNESCO INSTITUTE FOR STATISTICS.</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6E00-000001000000}">
      <text>
        <r>
          <rPr>
            <sz val="10"/>
            <color rgb="FF333333"/>
            <rFont val="Calibri"/>
            <family val="2"/>
          </rPr>
          <t>SOURCE: Burundi DHS 2010. The survey collected data on school attendance for age 5-24 and educational attainment for age 5 and above.</t>
        </r>
      </text>
    </comment>
    <comment ref="J14" authorId="0" shapeId="0" xr:uid="{00000000-0006-0000-6E00-000002000000}">
      <text>
        <r>
          <rPr>
            <sz val="10"/>
            <color rgb="FF333333"/>
            <rFont val="Calibri"/>
            <family val="2"/>
          </rPr>
          <t>QUALIFIER: This data point is a NATIONAL ESTIMATE. SOURCE: Burundi DHS 2016-17. The survey collected data on school attendance for age 3-24 and educational attainment for age 3 and above. Value based on 25-49 unweighted observations in sample.</t>
        </r>
      </text>
    </comment>
    <comment ref="D15" authorId="0" shapeId="0" xr:uid="{00000000-0006-0000-6E00-000003000000}">
      <text>
        <r>
          <rPr>
            <sz val="10"/>
            <color rgb="FF333333"/>
            <rFont val="Calibri"/>
            <family val="2"/>
          </rPr>
          <t>SOURCE: Cameroon DHS 2011. The survey collected data on school attendance for age 3-24 and educational attainment for age 3 and above.</t>
        </r>
      </text>
    </comment>
    <comment ref="G15" authorId="0" shapeId="0" xr:uid="{00000000-0006-0000-6E00-000004000000}">
      <text>
        <r>
          <rPr>
            <sz val="10"/>
            <color rgb="FF333333"/>
            <rFont val="Calibri"/>
            <family val="2"/>
          </rPr>
          <t>SOURCE: Cameroon MICS 2013-14. The survey collected data on school attendance for age 5-24 and educational attainment for age 5 and above.</t>
        </r>
      </text>
    </comment>
    <comment ref="C16" authorId="0" shapeId="0" xr:uid="{00000000-0006-0000-6E00-000005000000}">
      <text>
        <r>
          <rPr>
            <sz val="10"/>
            <color rgb="FF333333"/>
            <rFont val="Calibri"/>
            <family val="2"/>
          </rPr>
          <t>SOURCE: Central African Republic MICS 2009-10. The survey collected data on school attendance for age 5-24 and educational attainment for age 5 and above.</t>
        </r>
      </text>
    </comment>
    <comment ref="G17" authorId="0" shapeId="0" xr:uid="{00000000-0006-0000-6E00-000006000000}">
      <text>
        <r>
          <rPr>
            <sz val="10"/>
            <color rgb="FF333333"/>
            <rFont val="Calibri"/>
            <family val="2"/>
          </rPr>
          <t>SOURCE: Chad DHS 2014. The survey collected data on school attendance for age 5-24 and educational attainment for age 5 and above.</t>
        </r>
      </text>
    </comment>
    <comment ref="E18" authorId="0" shapeId="0" xr:uid="{00000000-0006-0000-6E00-000007000000}">
      <text>
        <r>
          <rPr>
            <sz val="10"/>
            <color rgb="FF333333"/>
            <rFont val="Calibri"/>
            <family val="2"/>
          </rPr>
          <t>SOURCE: Congo DHS 2011-12. The survey collected data on school attendance for age 5-24 and educational attainment for age 5 and above.</t>
        </r>
      </text>
    </comment>
    <comment ref="H18" authorId="0" shapeId="0" xr:uid="{00000000-0006-0000-6E00-000008000000}">
      <text>
        <r>
          <rPr>
            <sz val="10"/>
            <color rgb="FF333333"/>
            <rFont val="Calibri"/>
            <family val="2"/>
          </rPr>
          <t>SOURCE: Congo MICS 2014-15. The survey collected data on school attendance for age 5-24 and educational attainment for age 5 and above.</t>
        </r>
      </text>
    </comment>
    <comment ref="C19" authorId="0" shapeId="0" xr:uid="{00000000-0006-0000-6E00-000009000000}">
      <text>
        <r>
          <rPr>
            <sz val="10"/>
            <color rgb="FF333333"/>
            <rFont val="Calibri"/>
            <family val="2"/>
          </rPr>
          <t>SOURCE: Democratic Republic of the Congo MICS 2010. The survey collected data on school attendance for age 5-24 and educational attainment for age 5 and above.</t>
        </r>
      </text>
    </comment>
    <comment ref="F19" authorId="0" shapeId="0" xr:uid="{00000000-0006-0000-6E00-00000A000000}">
      <text>
        <r>
          <rPr>
            <sz val="10"/>
            <color rgb="FF333333"/>
            <rFont val="Calibri"/>
            <family val="2"/>
          </rPr>
          <t>SOURCE: Democratic Republic of the Congo DHS 2013-14. The survey collected data on school attendance for age 5-24 and educational attainment for age 5 and above.</t>
        </r>
      </text>
    </comment>
    <comment ref="E20" authorId="0" shapeId="0" xr:uid="{00000000-0006-0000-6E00-00000B000000}">
      <text>
        <r>
          <rPr>
            <sz val="10"/>
            <color rgb="FF333333"/>
            <rFont val="Calibri"/>
            <family val="2"/>
          </rPr>
          <t>SOURCE: Gabon DHS 2012. The survey collected data on school attendance for age 3-24 and educational attainment for age 3 and above.</t>
        </r>
      </text>
    </comment>
    <comment ref="G21" authorId="0" shapeId="0" xr:uid="{00000000-0006-0000-6E00-00000C000000}">
      <text>
        <r>
          <rPr>
            <sz val="10"/>
            <color rgb="FF333333"/>
            <rFont val="Calibri"/>
            <family val="2"/>
          </rPr>
          <t>SOURCE: Sao Tome and Principe MICS 2014. The survey collected data on school attendance for age 5-24 and educational attainment for age 3 and above.</t>
        </r>
      </text>
    </comment>
    <comment ref="E22" authorId="0" shapeId="0" xr:uid="{00000000-0006-0000-6E00-00000D000000}">
      <text>
        <r>
          <rPr>
            <sz val="10"/>
            <color rgb="FF333333"/>
            <rFont val="Calibri"/>
            <family val="2"/>
          </rPr>
          <t>SOURCE: Comoros DHS 2012. The survey collected data on school attendance for age 3-24 and educational attainment for age 3 and above.</t>
        </r>
      </text>
    </comment>
    <comment ref="D23" authorId="0" shapeId="0" xr:uid="{00000000-0006-0000-6E00-00000E000000}">
      <text>
        <r>
          <rPr>
            <sz val="10"/>
            <color rgb="FF333333"/>
            <rFont val="Calibri"/>
            <family val="2"/>
          </rPr>
          <t>SOURCE: Ethiopia DHS 2011. The survey collected data on school attendance for age 5-24 and educational attainment for age 5 and above.</t>
        </r>
      </text>
    </comment>
    <comment ref="I23" authorId="0" shapeId="0" xr:uid="{00000000-0006-0000-6E00-00000F000000}">
      <text>
        <r>
          <rPr>
            <sz val="10"/>
            <color rgb="FF333333"/>
            <rFont val="Calibri"/>
            <family val="2"/>
          </rPr>
          <t>SOURCE: Ethiopia DHS 2016. The survey collected data on school attendance for age 5-24 and educational attainment for age 5 and above.</t>
        </r>
      </text>
    </comment>
    <comment ref="G24" authorId="0" shapeId="0" xr:uid="{00000000-0006-0000-6E00-000010000000}">
      <text>
        <r>
          <rPr>
            <sz val="10"/>
            <color rgb="FF333333"/>
            <rFont val="Calibri"/>
            <family val="2"/>
          </rPr>
          <t>SOURCE: Kenya DHS 2014. The survey collected data on school attendance for age 3-24 and educational attainment for age 3 and above.</t>
        </r>
      </text>
    </comment>
    <comment ref="K25" authorId="0" shapeId="0" xr:uid="{00000000-0006-0000-6E00-000011000000}">
      <text>
        <r>
          <rPr>
            <sz val="10"/>
            <color rgb="FF333333"/>
            <rFont val="Calibri"/>
            <family val="2"/>
          </rPr>
          <t>QUALIFIER: This data point is a NATIONAL ESTIMATE. SOURCE: Madagascar MICS 2018.</t>
        </r>
      </text>
    </comment>
    <comment ref="C26" authorId="0" shapeId="0" xr:uid="{00000000-0006-0000-6E00-000012000000}">
      <text>
        <r>
          <rPr>
            <sz val="10"/>
            <color rgb="FF333333"/>
            <rFont val="Calibri"/>
            <family val="2"/>
          </rPr>
          <t>SOURCE: Rwanda DHS 2010-2011. The survey collected data on school attendance for age 3-24 and educational attainment for age 3 and above.</t>
        </r>
      </text>
    </comment>
    <comment ref="H26" authorId="0" shapeId="0" xr:uid="{00000000-0006-0000-6E00-000013000000}">
      <text>
        <r>
          <rPr>
            <sz val="10"/>
            <color rgb="FF333333"/>
            <rFont val="Calibri"/>
            <family val="2"/>
          </rPr>
          <t>SOURCE: Rwanda DHS 2014-15. The survey collected data on school attendance for age 3-24 and educational attainment for age 3 and above.</t>
        </r>
      </text>
    </comment>
    <comment ref="C27" authorId="0" shapeId="0" xr:uid="{00000000-0006-0000-6E00-000014000000}">
      <text>
        <r>
          <rPr>
            <sz val="10"/>
            <color rgb="FF333333"/>
            <rFont val="Calibri"/>
            <family val="2"/>
          </rPr>
          <t>SOURCE: South Sudan MICS 2010. The survey collected data on school attendance for age 5-24 and educational attainment for age 5 and above.</t>
        </r>
      </text>
    </comment>
    <comment ref="G28" authorId="0" shapeId="0" xr:uid="{00000000-0006-0000-6E00-000015000000}">
      <text>
        <r>
          <rPr>
            <sz val="10"/>
            <color rgb="FF333333"/>
            <rFont val="Calibri"/>
            <family val="2"/>
          </rPr>
          <t>SOURCE: Sudan MICS 2014. The survey collected data on school attendance for age 4-24 and educational attainment for age 4 and above.</t>
        </r>
      </text>
    </comment>
    <comment ref="D29" authorId="0" shapeId="0" xr:uid="{00000000-0006-0000-6E00-000016000000}">
      <text>
        <r>
          <rPr>
            <sz val="10"/>
            <color rgb="FF333333"/>
            <rFont val="Calibri"/>
            <family val="2"/>
          </rPr>
          <t>SOURCE: Uganda DHS 2011. The survey collected data on school attendance for age 3-24 and educational attainment for age 3 and above.</t>
        </r>
      </text>
    </comment>
    <comment ref="I29" authorId="0" shapeId="0" xr:uid="{00000000-0006-0000-6E00-000017000000}">
      <text>
        <r>
          <rPr>
            <sz val="10"/>
            <color rgb="FF333333"/>
            <rFont val="Calibri"/>
            <family val="2"/>
          </rPr>
          <t>SOURCE: Uganda DHS 2016. The survey collected data on school attendance for age 5-24 and educational attainment for age 5 and above.</t>
        </r>
      </text>
    </comment>
    <comment ref="C30" authorId="0" shapeId="0" xr:uid="{00000000-0006-0000-6E00-000018000000}">
      <text>
        <r>
          <rPr>
            <sz val="10"/>
            <color rgb="FF333333"/>
            <rFont val="Calibri"/>
            <family val="2"/>
          </rPr>
          <t>SOURCE: United Republic of Tanzania DHS 2010. The survey collected data on school attendance for age 5-24 and educational attainment for age 5 and above.</t>
        </r>
      </text>
    </comment>
    <comment ref="H30" authorId="0" shapeId="0" xr:uid="{00000000-0006-0000-6E00-000019000000}">
      <text>
        <r>
          <rPr>
            <sz val="10"/>
            <color rgb="FF333333"/>
            <rFont val="Calibri"/>
            <family val="2"/>
          </rPr>
          <t>SOURCE: United Republic of Tanzania DHS 2015-16. The survey collected data on school attendance for age 5-24 and educational attainment for age 5 and above.</t>
        </r>
      </text>
    </comment>
    <comment ref="F31" authorId="0" shapeId="0" xr:uid="{00000000-0006-0000-6E00-00001A000000}">
      <text>
        <r>
          <rPr>
            <sz val="10"/>
            <color rgb="FF333333"/>
            <rFont val="Calibri"/>
            <family val="2"/>
          </rPr>
          <t>SOURCE: Algeria MICS 2012-13. The survey collected data on school attendance for age 5-24 and educational attainment for age 5 and above.</t>
        </r>
      </text>
    </comment>
    <comment ref="G32" authorId="0" shapeId="0" xr:uid="{00000000-0006-0000-6E00-00001B000000}">
      <text>
        <r>
          <rPr>
            <sz val="10"/>
            <color rgb="FF333333"/>
            <rFont val="Calibri"/>
            <family val="2"/>
          </rPr>
          <t>SOURCE: Egypt DHS 2014. The survey collected data on school attendance for age 6-24 and educational attainment for age 6 and above.</t>
        </r>
      </text>
    </comment>
    <comment ref="D33" authorId="0" shapeId="0" xr:uid="{00000000-0006-0000-6E00-00001C000000}">
      <text>
        <r>
          <rPr>
            <sz val="10"/>
            <color rgb="FF333333"/>
            <rFont val="Calibri"/>
            <family val="2"/>
          </rPr>
          <t>SOURCE: Mauritania MICS 2010-11. The survey collected data on school attendance for age 5-24 and educational attainment for age 5 and above.</t>
        </r>
      </text>
    </comment>
    <comment ref="H33" authorId="0" shapeId="0" xr:uid="{00000000-0006-0000-6E00-00001D000000}">
      <text>
        <r>
          <rPr>
            <sz val="10"/>
            <color rgb="FF333333"/>
            <rFont val="Calibri"/>
            <family val="2"/>
          </rPr>
          <t>SOURCE: Mauritania MICS 2014-15. The survey collected data on school attendance for age 5-24 and educational attainment for age 5 and above.</t>
        </r>
      </text>
    </comment>
    <comment ref="E34" authorId="0" shapeId="0" xr:uid="{00000000-0006-0000-6E00-00001E000000}">
      <text>
        <r>
          <rPr>
            <sz val="10"/>
            <color rgb="FF333333"/>
            <rFont val="Calibri"/>
            <family val="2"/>
          </rPr>
          <t>SOURCE: Tunisia MICS 2011-12. The survey collected data on school attendance for age 5-24 and educational attainment for age 5 and above.</t>
        </r>
      </text>
    </comment>
    <comment ref="K34" authorId="0" shapeId="0" xr:uid="{00000000-0006-0000-6E00-00001F000000}">
      <text>
        <r>
          <rPr>
            <sz val="10"/>
            <color rgb="FF333333"/>
            <rFont val="Calibri"/>
            <family val="2"/>
          </rPr>
          <t>QUALIFIER: This data point is a NATIONAL ESTIMATE. SOURCE: Tunisia MICS 2018. The survey collected data on school attendance for age 3-24 and educational attainment for age 3 and above.</t>
        </r>
      </text>
    </comment>
    <comment ref="H35" authorId="0" shapeId="0" xr:uid="{00000000-0006-0000-6E00-000020000000}">
      <text>
        <r>
          <rPr>
            <sz val="10"/>
            <color rgb="FF333333"/>
            <rFont val="Calibri"/>
            <family val="2"/>
          </rPr>
          <t>SOURCE: Angola DHS 2016. The survey collected data on school attendance for age 3-24 and educational attainment for age 3 and above.</t>
        </r>
      </text>
    </comment>
    <comment ref="C36" authorId="0" shapeId="0" xr:uid="{00000000-0006-0000-6E00-000021000000}">
      <text>
        <r>
          <rPr>
            <sz val="10"/>
            <color rgb="FF333333"/>
            <rFont val="Calibri"/>
            <family val="2"/>
          </rPr>
          <t>SOURCE: Swaziland MICS 2010. The survey collected data on school attendance for age 5-24 and educational attainment for age 5 and above.</t>
        </r>
      </text>
    </comment>
    <comment ref="G36" authorId="0" shapeId="0" xr:uid="{00000000-0006-0000-6E00-000022000000}">
      <text>
        <r>
          <rPr>
            <sz val="10"/>
            <color rgb="FF333333"/>
            <rFont val="Calibri"/>
            <family val="2"/>
          </rPr>
          <t>SOURCE: Swaziland MICS 2014. The survey collected data on school attendance for age 5-24 and educational attainment for age 5 and above.</t>
        </r>
      </text>
    </comment>
    <comment ref="G37" authorId="0" shapeId="0" xr:uid="{00000000-0006-0000-6E00-000023000000}">
      <text>
        <r>
          <rPr>
            <sz val="10"/>
            <color rgb="FF333333"/>
            <rFont val="Calibri"/>
            <family val="2"/>
          </rPr>
          <t>SOURCE: Lesotho DHS 2014. The survey collected data on school attendance for age 5-24 and educational attainment for age 5 and above.</t>
        </r>
      </text>
    </comment>
    <comment ref="K37" authorId="0" shapeId="0" xr:uid="{00000000-0006-0000-6E00-000024000000}">
      <text>
        <r>
          <rPr>
            <sz val="10"/>
            <color rgb="FF333333"/>
            <rFont val="Calibri"/>
            <family val="2"/>
          </rPr>
          <t>QUALIFIER: This data point is a NATIONAL ESTIMATE. SOURCE: Lesotho MICS 2018. The survey collected data on school attendance for age 3-24 and educational attainment for age 3 and above.</t>
        </r>
      </text>
    </comment>
    <comment ref="C38" authorId="0" shapeId="0" xr:uid="{00000000-0006-0000-6E00-000025000000}">
      <text>
        <r>
          <rPr>
            <sz val="10"/>
            <color rgb="FF333333"/>
            <rFont val="Calibri"/>
            <family val="2"/>
          </rPr>
          <t>SOURCE: Malawi DHS 2010. The survey collected data on school attendance for age 5-24 and educational attainment for age 5 and above.</t>
        </r>
      </text>
    </comment>
    <comment ref="I38" authorId="0" shapeId="0" xr:uid="{00000000-0006-0000-6E00-000026000000}">
      <text>
        <r>
          <rPr>
            <sz val="10"/>
            <color rgb="FF333333"/>
            <rFont val="Calibri"/>
            <family val="2"/>
          </rPr>
          <t>SOURCE: Malawi DHS 2015-16. The survey collected data on school attendance for age 5-24 and educational attainment for age 5 and above.</t>
        </r>
      </text>
    </comment>
    <comment ref="D39" authorId="0" shapeId="0" xr:uid="{00000000-0006-0000-6E00-000027000000}">
      <text>
        <r>
          <rPr>
            <sz val="10"/>
            <color rgb="FF333333"/>
            <rFont val="Calibri"/>
            <family val="2"/>
          </rPr>
          <t>SOURCE: Mozambique DHS 2011. The survey collected data on school attendance for age 5-24 and educational attainment for age 3 and above.</t>
        </r>
      </text>
    </comment>
    <comment ref="F40" authorId="0" shapeId="0" xr:uid="{00000000-0006-0000-6E00-000028000000}">
      <text>
        <r>
          <rPr>
            <sz val="10"/>
            <color rgb="FF333333"/>
            <rFont val="Calibri"/>
            <family val="2"/>
          </rPr>
          <t>SOURCE: Namibia DHS 2013. The survey collected data on school attendance for age 5-24 and educational attainment for age 5 and above.</t>
        </r>
      </text>
    </comment>
    <comment ref="I41" authorId="0" shapeId="0" xr:uid="{00000000-0006-0000-6E00-000029000000}">
      <text>
        <r>
          <rPr>
            <sz val="10"/>
            <color rgb="FF333333"/>
            <rFont val="Calibri"/>
            <family val="2"/>
          </rPr>
          <t>SOURCE: South Africa DHS 2016. The survey collected data on school attendance and educational attainment for all ages.</t>
        </r>
      </text>
    </comment>
    <comment ref="F42" authorId="0" shapeId="0" xr:uid="{00000000-0006-0000-6E00-00002A000000}">
      <text>
        <r>
          <rPr>
            <sz val="10"/>
            <color rgb="FF333333"/>
            <rFont val="Calibri"/>
            <family val="2"/>
          </rPr>
          <t>SOURCE: Zambia DHS 2013-14. The survey collected data on school attendance for age 5-24 and educational attainment for age 5 and above.</t>
        </r>
      </text>
    </comment>
    <comment ref="K42" authorId="0" shapeId="0" xr:uid="{00000000-0006-0000-6E00-00002B000000}">
      <text>
        <r>
          <rPr>
            <sz val="10"/>
            <color rgb="FF333333"/>
            <rFont val="Calibri"/>
            <family val="2"/>
          </rPr>
          <t>QUALIFIER: This data point is a NATIONAL ESTIMATE. SOURCE: Zambia DHS 2018. The survey collected data on school attendance for age 2-24 and educational attainment for age 2 and above.</t>
        </r>
      </text>
    </comment>
    <comment ref="C43" authorId="0" shapeId="0" xr:uid="{00000000-0006-0000-6E00-00002C000000}">
      <text>
        <r>
          <rPr>
            <sz val="10"/>
            <color rgb="FF333333"/>
            <rFont val="Calibri"/>
            <family val="2"/>
          </rPr>
          <t>SOURCE: Zimbabwe DHS 2010-11. The survey collected data on school attendance for age 5-24 and educational attainment for age 5 and above.</t>
        </r>
      </text>
    </comment>
    <comment ref="H43" authorId="0" shapeId="0" xr:uid="{00000000-0006-0000-6E00-00002D000000}">
      <text>
        <r>
          <rPr>
            <sz val="10"/>
            <color rgb="FF333333"/>
            <rFont val="Calibri"/>
            <family val="2"/>
          </rPr>
          <t>SOURCE: Zimbabwe DHS 2015. The survey collected data on school attendance for age 3-24 and educational attainment for age 3 and above.</t>
        </r>
      </text>
    </comment>
    <comment ref="L43" authorId="0" shapeId="0" xr:uid="{00000000-0006-0000-6E00-00002E000000}">
      <text>
        <r>
          <rPr>
            <sz val="10"/>
            <color rgb="FF333333"/>
            <rFont val="Calibri"/>
            <family val="2"/>
          </rPr>
          <t>QUALIFIER: This data point is a NATIONAL ESTIMATE. SOURCE: Zimbabwe MICS 2019. The survey collected data on school attendance for age 3-24 and educational attainment for age 3 and above.</t>
        </r>
      </text>
    </comment>
    <comment ref="D44" authorId="0" shapeId="0" xr:uid="{00000000-0006-0000-6E00-00002F000000}">
      <text>
        <r>
          <rPr>
            <sz val="10"/>
            <color rgb="FF333333"/>
            <rFont val="Calibri"/>
            <family val="2"/>
          </rPr>
          <t>SOURCE: Benin DHS 2011-12. The survey collected data on school attendance for age 5-24 and educational attainment for age 5 and above.</t>
        </r>
      </text>
    </comment>
    <comment ref="G44" authorId="0" shapeId="0" xr:uid="{00000000-0006-0000-6E00-000030000000}">
      <text>
        <r>
          <rPr>
            <sz val="10"/>
            <color rgb="FF333333"/>
            <rFont val="Calibri"/>
            <family val="2"/>
          </rPr>
          <t>SOURCE: Benin MICS 2014. The survey collected data on school attendance for age 5-24 and educational attainment for age 5 and above.</t>
        </r>
      </text>
    </comment>
    <comment ref="K44" authorId="0" shapeId="0" xr:uid="{00000000-0006-0000-6E00-000031000000}">
      <text>
        <r>
          <rPr>
            <sz val="10"/>
            <color rgb="FF333333"/>
            <rFont val="Calibri"/>
            <family val="2"/>
          </rPr>
          <t>SOURCE: Benin DHS 2017-18. The survey collected data on school attendance for age 5-24 and educational attainment for age 5 and above.</t>
        </r>
      </text>
    </comment>
    <comment ref="C45" authorId="0" shapeId="0" xr:uid="{00000000-0006-0000-6E00-000032000000}">
      <text>
        <r>
          <rPr>
            <sz val="10"/>
            <color rgb="FF333333"/>
            <rFont val="Calibri"/>
            <family val="2"/>
          </rPr>
          <t>SOURCE: Burkina Faso DHS 2010. The survey collected data on school attendance for age 5-24 and educational attainment for age 5 and above.</t>
        </r>
      </text>
    </comment>
    <comment ref="E46" authorId="0" shapeId="0" xr:uid="{00000000-0006-0000-6E00-000033000000}">
      <text>
        <r>
          <rPr>
            <sz val="10"/>
            <color rgb="FF333333"/>
            <rFont val="Calibri"/>
            <family val="2"/>
          </rPr>
          <t>SOURCE: Cote d'Ivoire DHS 2011-12. The survey collected data on school attendance for age 3-24 and educational attainment for age 3 and above.</t>
        </r>
      </text>
    </comment>
    <comment ref="I46" authorId="0" shapeId="0" xr:uid="{00000000-0006-0000-6E00-000034000000}">
      <text>
        <r>
          <rPr>
            <sz val="10"/>
            <color rgb="FF333333"/>
            <rFont val="Calibri"/>
            <family val="2"/>
          </rPr>
          <t>SOURCE: Cote d'Ivoire MICS 2016. The survey collected data on school attendance for age 5-24 and educational attainment for age 5 and above.</t>
        </r>
      </text>
    </comment>
    <comment ref="C47" authorId="0" shapeId="0" xr:uid="{00000000-0006-0000-6E00-000035000000}">
      <text>
        <r>
          <rPr>
            <sz val="10"/>
            <color rgb="FF333333"/>
            <rFont val="Calibri"/>
            <family val="2"/>
          </rPr>
          <t>SOURCE: Gambia MICS 2009-2010. The survey collected data on school attendance for age 3-24 and educational attainment for age 3 and above.</t>
        </r>
      </text>
    </comment>
    <comment ref="F47" authorId="0" shapeId="0" xr:uid="{00000000-0006-0000-6E00-000036000000}">
      <text>
        <r>
          <rPr>
            <sz val="10"/>
            <color rgb="FF333333"/>
            <rFont val="Calibri"/>
            <family val="2"/>
          </rPr>
          <t>SOURCE: Gambia DHS 2013. The survey collected data on school attendance for age 3-24 and educational attainment for age 3 and above.</t>
        </r>
      </text>
    </comment>
    <comment ref="K47" authorId="0" shapeId="0" xr:uid="{00000000-0006-0000-6E00-000037000000}">
      <text>
        <r>
          <rPr>
            <sz val="10"/>
            <color rgb="FF333333"/>
            <rFont val="Calibri"/>
            <family val="2"/>
          </rPr>
          <t>QUALIFIER: This data point is a NATIONAL ESTIMATE. SOURCE: Gambia MICS 2018. The survey collected data on school attendance for age 3-24 and educational attainment for age 3 and above.</t>
        </r>
      </text>
    </comment>
    <comment ref="G48" authorId="0" shapeId="0" xr:uid="{00000000-0006-0000-6E00-000038000000}">
      <text>
        <r>
          <rPr>
            <sz val="10"/>
            <color rgb="FF333333"/>
            <rFont val="Calibri"/>
            <family val="2"/>
          </rPr>
          <t>QUALIFIER: This data point is a NATIONAL ESTIMATE. SOURCE: Ghana DHS 2014. The survey collected data on school attendance for age 3-24 and educational attainment for age 3 and above.</t>
        </r>
      </text>
    </comment>
    <comment ref="K48" authorId="0" shapeId="0" xr:uid="{00000000-0006-0000-6E00-000039000000}">
      <text>
        <r>
          <rPr>
            <sz val="10"/>
            <color rgb="FF333333"/>
            <rFont val="Calibri"/>
            <family val="2"/>
          </rPr>
          <t>QUALIFIER: This data point is a NATIONAL ESTIMATE. SOURCE: Ghana MICS 2017-18. The survey collected data on school attendance for age 3-24 and educational attainment for age 3 and above.</t>
        </r>
      </text>
    </comment>
    <comment ref="E49" authorId="0" shapeId="0" xr:uid="{00000000-0006-0000-6E00-00003A000000}">
      <text>
        <r>
          <rPr>
            <sz val="10"/>
            <color rgb="FF333333"/>
            <rFont val="Calibri"/>
            <family val="2"/>
          </rPr>
          <t>SOURCE: Guinea DHS 2012. The survey collected data on school attendance for age 3-24 and educational attainment for age 3 and above.</t>
        </r>
      </text>
    </comment>
    <comment ref="I49" authorId="0" shapeId="0" xr:uid="{00000000-0006-0000-6E00-00003B000000}">
      <text>
        <r>
          <rPr>
            <sz val="10"/>
            <color rgb="FF333333"/>
            <rFont val="Calibri"/>
            <family val="2"/>
          </rPr>
          <t>SOURCE: Guinea MICS 2016. The survey collected data on school attendance for age 5-24 and educational attainment for age 5 and above.</t>
        </r>
      </text>
    </comment>
    <comment ref="K49" authorId="0" shapeId="0" xr:uid="{00000000-0006-0000-6E00-00003C000000}">
      <text>
        <r>
          <rPr>
            <sz val="10"/>
            <color rgb="FF333333"/>
            <rFont val="Calibri"/>
            <family val="2"/>
          </rPr>
          <t>QUALIFIER: This data point is a NATIONAL ESTIMATE. SOURCE: Guinea DHS 2018. The survey collected data on school attendance for age 5-24 and educational attainment for age 5 and above.</t>
        </r>
      </text>
    </comment>
    <comment ref="G50" authorId="0" shapeId="0" xr:uid="{00000000-0006-0000-6E00-00003D000000}">
      <text>
        <r>
          <rPr>
            <sz val="10"/>
            <color rgb="FF333333"/>
            <rFont val="Calibri"/>
            <family val="2"/>
          </rPr>
          <t>SOURCE: Guinea-Bissau MICS 2014. The survey collected data on school attendance for age 5-24 and educational attainment for age 5 and above.</t>
        </r>
      </text>
    </comment>
    <comment ref="F51" authorId="0" shapeId="0" xr:uid="{00000000-0006-0000-6E00-00003E000000}">
      <text>
        <r>
          <rPr>
            <sz val="10"/>
            <color rgb="FF333333"/>
            <rFont val="Calibri"/>
            <family val="2"/>
          </rPr>
          <t>SOURCE: Liberia DHS 2013. The survey collected data on school attendance for age 5-24 and educational attainment for age 5 and above.</t>
        </r>
      </text>
    </comment>
    <comment ref="F52" authorId="0" shapeId="0" xr:uid="{00000000-0006-0000-6E00-00003F000000}">
      <text>
        <r>
          <rPr>
            <sz val="10"/>
            <color rgb="FF333333"/>
            <rFont val="Calibri"/>
            <family val="2"/>
          </rPr>
          <t>SOURCE: Mali DHS 2012-13. The survey collected data on school attendance for age 5-24 and educational attainment for age 5 and above.</t>
        </r>
      </text>
    </comment>
    <comment ref="H52" authorId="0" shapeId="0" xr:uid="{00000000-0006-0000-6E00-000040000000}">
      <text>
        <r>
          <rPr>
            <sz val="10"/>
            <color rgb="FF333333"/>
            <rFont val="Calibri"/>
            <family val="2"/>
          </rPr>
          <t>SOURCE: Mali MICS 2015. The survey collected data on school attendance for age 5-24 and educational attainment for age 5 and above.</t>
        </r>
      </text>
    </comment>
    <comment ref="K52" authorId="0" shapeId="0" xr:uid="{00000000-0006-0000-6E00-000041000000}">
      <text>
        <r>
          <rPr>
            <sz val="10"/>
            <color rgb="FF333333"/>
            <rFont val="Calibri"/>
            <family val="2"/>
          </rPr>
          <t>QUALIFIER: This data point is a NATIONAL ESTIMATE. SOURCE: Mali DHS 2018. The survey collected data on school attendance for age 5-24 and educational attainment for age 5 and above.</t>
        </r>
      </text>
    </comment>
    <comment ref="E53" authorId="0" shapeId="0" xr:uid="{00000000-0006-0000-6E00-000042000000}">
      <text>
        <r>
          <rPr>
            <sz val="10"/>
            <color rgb="FF333333"/>
            <rFont val="Calibri"/>
            <family val="2"/>
          </rPr>
          <t>SOURCE: Niger DHS 2012. The survey collected data on school attendance for age 5-24 and educational attainment for age 5 and above.</t>
        </r>
      </text>
    </comment>
    <comment ref="D54" authorId="0" shapeId="0" xr:uid="{00000000-0006-0000-6E00-000043000000}">
      <text>
        <r>
          <rPr>
            <sz val="10"/>
            <color rgb="FF333333"/>
            <rFont val="Calibri"/>
            <family val="2"/>
          </rPr>
          <t>SOURCE: Nigeria MICS 2011. The survey collected data on school attendance for age 5-24 and educational attainment for age 5 and above.</t>
        </r>
      </text>
    </comment>
    <comment ref="F54" authorId="0" shapeId="0" xr:uid="{00000000-0006-0000-6E00-000044000000}">
      <text>
        <r>
          <rPr>
            <sz val="10"/>
            <color rgb="FF333333"/>
            <rFont val="Calibri"/>
            <family val="2"/>
          </rPr>
          <t>SOURCE: Nigeria DHS 2013. The survey collected data on school attendance for age 5-24 and educational attainment for age 5 and above.</t>
        </r>
      </text>
    </comment>
    <comment ref="I54" authorId="0" shapeId="0" xr:uid="{00000000-0006-0000-6E00-000045000000}">
      <text>
        <r>
          <rPr>
            <sz val="10"/>
            <color rgb="FF333333"/>
            <rFont val="Calibri"/>
            <family val="2"/>
          </rPr>
          <t>SOURCE: Nigeria MICS 2016-17. The survey collected data on school attendance for age 5-24 and educational attainment for age 5 and above.</t>
        </r>
      </text>
    </comment>
    <comment ref="K54" authorId="0" shapeId="0" xr:uid="{00000000-0006-0000-6E00-000046000000}">
      <text>
        <r>
          <rPr>
            <sz val="10"/>
            <color rgb="FF333333"/>
            <rFont val="Calibri"/>
            <family val="2"/>
          </rPr>
          <t>QUALIFIER: This data point is a NATIONAL ESTIMATE. SOURCE: Nigeria DHS 2018. The survey collected data on school attendance for age 5-24 and educational attainment for age 5 and above.</t>
        </r>
      </text>
    </comment>
    <comment ref="D55" authorId="0" shapeId="0" xr:uid="{00000000-0006-0000-6E00-000047000000}">
      <text>
        <r>
          <rPr>
            <sz val="10"/>
            <color rgb="FF333333"/>
            <rFont val="Calibri"/>
            <family val="2"/>
          </rPr>
          <t>SOURCE: Senegal DHS 2010-11. The survey collected data on school attendance for age 5-24 and educational attainment for age 5 and above.</t>
        </r>
      </text>
    </comment>
    <comment ref="I55" authorId="0" shapeId="0" xr:uid="{00000000-0006-0000-6E00-000048000000}">
      <text>
        <r>
          <rPr>
            <sz val="10"/>
            <color rgb="FF333333"/>
            <rFont val="Calibri"/>
            <family val="2"/>
          </rPr>
          <t>SOURCE: Senegal DHS 2015-16. The survey collected data on school attendance for age 5-24 and educational attainment for age 5 and above.</t>
        </r>
      </text>
    </comment>
    <comment ref="J55" authorId="0" shapeId="0" xr:uid="{00000000-0006-0000-6E00-000049000000}">
      <text>
        <r>
          <rPr>
            <sz val="10"/>
            <color rgb="FF333333"/>
            <rFont val="Calibri"/>
            <family val="2"/>
          </rPr>
          <t>SOURCE: Senegal DHS 2017. The survey collected data on school attendance for age 5-24 and educational attainment for age 5 and above.</t>
        </r>
      </text>
    </comment>
    <comment ref="F56" authorId="0" shapeId="0" xr:uid="{00000000-0006-0000-6E00-00004A000000}">
      <text>
        <r>
          <rPr>
            <sz val="10"/>
            <color rgb="FF333333"/>
            <rFont val="Calibri"/>
            <family val="2"/>
          </rPr>
          <t>SOURCE: Sierra Leone DHS 2013. The survey collected data on school attendance for age 5-24 and educational attainment for age 5 and above.</t>
        </r>
      </text>
    </comment>
    <comment ref="J56" authorId="0" shapeId="0" xr:uid="{00000000-0006-0000-6E00-00004B000000}">
      <text>
        <r>
          <rPr>
            <sz val="10"/>
            <color rgb="FF333333"/>
            <rFont val="Calibri"/>
            <family val="2"/>
          </rPr>
          <t>SOURCE: Sierra Leone MICS 2017. The survey collected data on school attendance for age 3-24 and educational attainment for age 3 and above.</t>
        </r>
      </text>
    </comment>
    <comment ref="C57" authorId="0" shapeId="0" xr:uid="{00000000-0006-0000-6E00-00004C000000}">
      <text>
        <r>
          <rPr>
            <sz val="10"/>
            <color rgb="FF333333"/>
            <rFont val="Calibri"/>
            <family val="2"/>
          </rPr>
          <t>SOURCE: Togo MICS 2010. The survey collected data on school attendance for age 3-24 and educational attainment for age 3 and above.</t>
        </r>
      </text>
    </comment>
    <comment ref="G57" authorId="0" shapeId="0" xr:uid="{00000000-0006-0000-6E00-00004D000000}">
      <text>
        <r>
          <rPr>
            <sz val="10"/>
            <color rgb="FF333333"/>
            <rFont val="Calibri"/>
            <family val="2"/>
          </rPr>
          <t>SOURCE: Togo DHS 2013-14. The survey collected data on school attendance for age 3-24 and educational attainment for age 3 and above.</t>
        </r>
      </text>
    </comment>
    <comment ref="J57" authorId="0" shapeId="0" xr:uid="{00000000-0006-0000-6E00-00004E000000}">
      <text>
        <r>
          <rPr>
            <sz val="10"/>
            <color rgb="FF333333"/>
            <rFont val="Calibri"/>
            <family val="2"/>
          </rPr>
          <t>QUALIFIER: This data point is a NATIONAL ESTIMATE. SOURCE: Togo MICS 2017. The survey collected data on school attendance for age 3-24 and educational attainment for age 3 and above.</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6F00-000001000000}">
      <text>
        <r>
          <rPr>
            <sz val="10"/>
            <color rgb="FF333333"/>
            <rFont val="Calibri"/>
            <family val="2"/>
          </rPr>
          <t>SOURCE: Burundi DHS 2010. The survey collected data on school attendance for age 5-24 and educational attainment for age 5 and above.</t>
        </r>
      </text>
    </comment>
    <comment ref="D15" authorId="0" shapeId="0" xr:uid="{00000000-0006-0000-6F00-000002000000}">
      <text>
        <r>
          <rPr>
            <sz val="10"/>
            <color rgb="FF333333"/>
            <rFont val="Calibri"/>
            <family val="2"/>
          </rPr>
          <t>SOURCE: Cameroon DHS 2011. The survey collected data on school attendance for age 3-24 and educational attainment for age 3 and above.</t>
        </r>
      </text>
    </comment>
    <comment ref="G15" authorId="0" shapeId="0" xr:uid="{00000000-0006-0000-6F00-000003000000}">
      <text>
        <r>
          <rPr>
            <sz val="10"/>
            <color rgb="FF333333"/>
            <rFont val="Calibri"/>
            <family val="2"/>
          </rPr>
          <t>SOURCE: Cameroon MICS 2013-14. The survey collected data on school attendance for age 5-24 and educational attainment for age 5 and above.</t>
        </r>
      </text>
    </comment>
    <comment ref="C16" authorId="0" shapeId="0" xr:uid="{00000000-0006-0000-6F00-000004000000}">
      <text>
        <r>
          <rPr>
            <sz val="10"/>
            <color rgb="FF333333"/>
            <rFont val="Calibri"/>
            <family val="2"/>
          </rPr>
          <t>MAGNITUDE: The value will be 0, and should be treated as NIL. SOURCE: Central African Republic MICS 2009-10. The survey collected data on school attendance for age 5-24 and educational attainment for age 5 and above.</t>
        </r>
      </text>
    </comment>
    <comment ref="G17" authorId="0" shapeId="0" xr:uid="{00000000-0006-0000-6F00-000005000000}">
      <text>
        <r>
          <rPr>
            <sz val="10"/>
            <color rgb="FF333333"/>
            <rFont val="Calibri"/>
            <family val="2"/>
          </rPr>
          <t>SOURCE: Chad DHS 2014. The survey collected data on school attendance for age 5-24 and educational attainment for age 5 and above.</t>
        </r>
      </text>
    </comment>
    <comment ref="E18" authorId="0" shapeId="0" xr:uid="{00000000-0006-0000-6F00-000006000000}">
      <text>
        <r>
          <rPr>
            <sz val="10"/>
            <color rgb="FF333333"/>
            <rFont val="Calibri"/>
            <family val="2"/>
          </rPr>
          <t>SOURCE: Congo DHS 2011-12. The survey collected data on school attendance for age 5-24 and educational attainment for age 5 and above.</t>
        </r>
      </text>
    </comment>
    <comment ref="H18" authorId="0" shapeId="0" xr:uid="{00000000-0006-0000-6F00-000007000000}">
      <text>
        <r>
          <rPr>
            <sz val="10"/>
            <color rgb="FF333333"/>
            <rFont val="Calibri"/>
            <family val="2"/>
          </rPr>
          <t>SOURCE: Congo MICS 2014-15. The survey collected data on school attendance for age 5-24 and educational attainment for age 5 and above.</t>
        </r>
      </text>
    </comment>
    <comment ref="C19" authorId="0" shapeId="0" xr:uid="{00000000-0006-0000-6F00-000008000000}">
      <text>
        <r>
          <rPr>
            <sz val="10"/>
            <color rgb="FF333333"/>
            <rFont val="Calibri"/>
            <family val="2"/>
          </rPr>
          <t>SOURCE: Democratic Republic of the Congo MICS 2010. The survey collected data on school attendance for age 5-24 and educational attainment for age 5 and above.</t>
        </r>
      </text>
    </comment>
    <comment ref="F19" authorId="0" shapeId="0" xr:uid="{00000000-0006-0000-6F00-000009000000}">
      <text>
        <r>
          <rPr>
            <sz val="10"/>
            <color rgb="FF333333"/>
            <rFont val="Calibri"/>
            <family val="2"/>
          </rPr>
          <t>SOURCE: Democratic Republic of the Congo DHS 2013-14. The survey collected data on school attendance for age 5-24 and educational attainment for age 5 and above.</t>
        </r>
      </text>
    </comment>
    <comment ref="E20" authorId="0" shapeId="0" xr:uid="{00000000-0006-0000-6F00-00000A000000}">
      <text>
        <r>
          <rPr>
            <sz val="10"/>
            <color rgb="FF333333"/>
            <rFont val="Calibri"/>
            <family val="2"/>
          </rPr>
          <t>SOURCE: Gabon DHS 2012. The survey collected data on school attendance for age 3-24 and educational attainment for age 3 and above.</t>
        </r>
      </text>
    </comment>
    <comment ref="G21" authorId="0" shapeId="0" xr:uid="{00000000-0006-0000-6F00-00000B000000}">
      <text>
        <r>
          <rPr>
            <sz val="10"/>
            <color rgb="FF333333"/>
            <rFont val="Calibri"/>
            <family val="2"/>
          </rPr>
          <t>SOURCE: Sao Tome and Principe MICS 2014. The survey collected data on school attendance for age 5-24 and educational attainment for age 3 and above.</t>
        </r>
      </text>
    </comment>
    <comment ref="E22" authorId="0" shapeId="0" xr:uid="{00000000-0006-0000-6F00-00000C000000}">
      <text>
        <r>
          <rPr>
            <sz val="10"/>
            <color rgb="FF333333"/>
            <rFont val="Calibri"/>
            <family val="2"/>
          </rPr>
          <t>SOURCE: Comoros DHS 2012. The survey collected data on school attendance for age 3-24 and educational attainment for age 3 and above.</t>
        </r>
      </text>
    </comment>
    <comment ref="D23" authorId="0" shapeId="0" xr:uid="{00000000-0006-0000-6F00-00000D000000}">
      <text>
        <r>
          <rPr>
            <sz val="10"/>
            <color rgb="FF333333"/>
            <rFont val="Calibri"/>
            <family val="2"/>
          </rPr>
          <t>SOURCE: Ethiopia DHS 2011. The survey collected data on school attendance for age 5-24 and educational attainment for age 5 and above.</t>
        </r>
      </text>
    </comment>
    <comment ref="I23" authorId="0" shapeId="0" xr:uid="{00000000-0006-0000-6F00-00000E000000}">
      <text>
        <r>
          <rPr>
            <sz val="10"/>
            <color rgb="FF333333"/>
            <rFont val="Calibri"/>
            <family val="2"/>
          </rPr>
          <t>SOURCE: Ethiopia DHS 2016. The survey collected data on school attendance for age 5-24 and educational attainment for age 5 and above.</t>
        </r>
      </text>
    </comment>
    <comment ref="G24" authorId="0" shapeId="0" xr:uid="{00000000-0006-0000-6F00-00000F000000}">
      <text>
        <r>
          <rPr>
            <sz val="10"/>
            <color rgb="FF333333"/>
            <rFont val="Calibri"/>
            <family val="2"/>
          </rPr>
          <t>SOURCE: Kenya DHS 2014. The survey collected data on school attendance for age 3-24 and educational attainment for age 3 and above.</t>
        </r>
      </text>
    </comment>
    <comment ref="K25" authorId="0" shapeId="0" xr:uid="{00000000-0006-0000-6F00-000010000000}">
      <text>
        <r>
          <rPr>
            <sz val="10"/>
            <color rgb="FF333333"/>
            <rFont val="Calibri"/>
            <family val="2"/>
          </rPr>
          <t>QUALIFIER: This data point is a NATIONAL ESTIMATE. SOURCE: Madagascar MICS 2018.</t>
        </r>
      </text>
    </comment>
    <comment ref="C26" authorId="0" shapeId="0" xr:uid="{00000000-0006-0000-6F00-000011000000}">
      <text>
        <r>
          <rPr>
            <sz val="10"/>
            <color rgb="FF333333"/>
            <rFont val="Calibri"/>
            <family val="2"/>
          </rPr>
          <t>SOURCE: Rwanda DHS 2010-2011. The survey collected data on school attendance for age 3-24 and educational attainment for age 3 and above.</t>
        </r>
      </text>
    </comment>
    <comment ref="H26" authorId="0" shapeId="0" xr:uid="{00000000-0006-0000-6F00-000012000000}">
      <text>
        <r>
          <rPr>
            <sz val="10"/>
            <color rgb="FF333333"/>
            <rFont val="Calibri"/>
            <family val="2"/>
          </rPr>
          <t>SOURCE: Rwanda DHS 2014-15. The survey collected data on school attendance for age 3-24 and educational attainment for age 3 and above.</t>
        </r>
      </text>
    </comment>
    <comment ref="C27" authorId="0" shapeId="0" xr:uid="{00000000-0006-0000-6F00-000013000000}">
      <text>
        <r>
          <rPr>
            <sz val="10"/>
            <color rgb="FF333333"/>
            <rFont val="Calibri"/>
            <family val="2"/>
          </rPr>
          <t>SOURCE: South Sudan MICS 2010. The survey collected data on school attendance for age 5-24 and educational attainment for age 5 and above.</t>
        </r>
      </text>
    </comment>
    <comment ref="G28" authorId="0" shapeId="0" xr:uid="{00000000-0006-0000-6F00-000014000000}">
      <text>
        <r>
          <rPr>
            <sz val="10"/>
            <color rgb="FF333333"/>
            <rFont val="Calibri"/>
            <family val="2"/>
          </rPr>
          <t>SOURCE: Sudan MICS 2014. The survey collected data on school attendance for age 4-24 and educational attainment for age 4 and above.</t>
        </r>
      </text>
    </comment>
    <comment ref="D29" authorId="0" shapeId="0" xr:uid="{00000000-0006-0000-6F00-000015000000}">
      <text>
        <r>
          <rPr>
            <sz val="10"/>
            <color rgb="FF333333"/>
            <rFont val="Calibri"/>
            <family val="2"/>
          </rPr>
          <t>SOURCE: Uganda DHS 2011. The survey collected data on school attendance for age 3-24 and educational attainment for age 3 and above.</t>
        </r>
      </text>
    </comment>
    <comment ref="I29" authorId="0" shapeId="0" xr:uid="{00000000-0006-0000-6F00-000016000000}">
      <text>
        <r>
          <rPr>
            <sz val="10"/>
            <color rgb="FF333333"/>
            <rFont val="Calibri"/>
            <family val="2"/>
          </rPr>
          <t>SOURCE: Uganda DHS 2016. The survey collected data on school attendance for age 5-24 and educational attainment for age 5 and above.</t>
        </r>
      </text>
    </comment>
    <comment ref="C30" authorId="0" shapeId="0" xr:uid="{00000000-0006-0000-6F00-000017000000}">
      <text>
        <r>
          <rPr>
            <sz val="10"/>
            <color rgb="FF333333"/>
            <rFont val="Calibri"/>
            <family val="2"/>
          </rPr>
          <t>SOURCE: United Republic of Tanzania DHS 2010. The survey collected data on school attendance for age 5-24 and educational attainment for age 5 and above.</t>
        </r>
      </text>
    </comment>
    <comment ref="H30" authorId="0" shapeId="0" xr:uid="{00000000-0006-0000-6F00-000018000000}">
      <text>
        <r>
          <rPr>
            <sz val="10"/>
            <color rgb="FF333333"/>
            <rFont val="Calibri"/>
            <family val="2"/>
          </rPr>
          <t>SOURCE: United Republic of Tanzania DHS 2015-16. The survey collected data on school attendance for age 5-24 and educational attainment for age 5 and above.</t>
        </r>
      </text>
    </comment>
    <comment ref="F31" authorId="0" shapeId="0" xr:uid="{00000000-0006-0000-6F00-000019000000}">
      <text>
        <r>
          <rPr>
            <sz val="10"/>
            <color rgb="FF333333"/>
            <rFont val="Calibri"/>
            <family val="2"/>
          </rPr>
          <t>SOURCE: Algeria MICS 2012-13. The survey collected data on school attendance for age 5-24 and educational attainment for age 5 and above.</t>
        </r>
      </text>
    </comment>
    <comment ref="G32" authorId="0" shapeId="0" xr:uid="{00000000-0006-0000-6F00-00001A000000}">
      <text>
        <r>
          <rPr>
            <sz val="10"/>
            <color rgb="FF333333"/>
            <rFont val="Calibri"/>
            <family val="2"/>
          </rPr>
          <t>SOURCE: Egypt DHS 2014. The survey collected data on school attendance for age 6-24 and educational attainment for age 6 and above.</t>
        </r>
      </text>
    </comment>
    <comment ref="D33" authorId="0" shapeId="0" xr:uid="{00000000-0006-0000-6F00-00001B000000}">
      <text>
        <r>
          <rPr>
            <sz val="10"/>
            <color rgb="FF333333"/>
            <rFont val="Calibri"/>
            <family val="2"/>
          </rPr>
          <t>SOURCE: Mauritania MICS 2010-11. The survey collected data on school attendance for age 5-24 and educational attainment for age 5 and above.</t>
        </r>
      </text>
    </comment>
    <comment ref="H33" authorId="0" shapeId="0" xr:uid="{00000000-0006-0000-6F00-00001C000000}">
      <text>
        <r>
          <rPr>
            <sz val="10"/>
            <color rgb="FF333333"/>
            <rFont val="Calibri"/>
            <family val="2"/>
          </rPr>
          <t>SOURCE: Mauritania MICS 2014-15. The survey collected data on school attendance for age 5-24 and educational attainment for age 5 and above.</t>
        </r>
      </text>
    </comment>
    <comment ref="E34" authorId="0" shapeId="0" xr:uid="{00000000-0006-0000-6F00-00001D000000}">
      <text>
        <r>
          <rPr>
            <sz val="10"/>
            <color rgb="FF333333"/>
            <rFont val="Calibri"/>
            <family val="2"/>
          </rPr>
          <t>SOURCE: Tunisia MICS 2011-12. The survey collected data on school attendance for age 5-24 and educational attainment for age 5 and above.</t>
        </r>
      </text>
    </comment>
    <comment ref="K34" authorId="0" shapeId="0" xr:uid="{00000000-0006-0000-6F00-00001E000000}">
      <text>
        <r>
          <rPr>
            <sz val="10"/>
            <color rgb="FF333333"/>
            <rFont val="Calibri"/>
            <family val="2"/>
          </rPr>
          <t>QUALIFIER: This data point is a NATIONAL ESTIMATE. SOURCE: Tunisia MICS 2018. The survey collected data on school attendance for age 3-24 and educational attainment for age 3 and above.</t>
        </r>
      </text>
    </comment>
    <comment ref="H35" authorId="0" shapeId="0" xr:uid="{00000000-0006-0000-6F00-00001F000000}">
      <text>
        <r>
          <rPr>
            <sz val="10"/>
            <color rgb="FF333333"/>
            <rFont val="Calibri"/>
            <family val="2"/>
          </rPr>
          <t>SOURCE: Angola DHS 2016. The survey collected data on school attendance for age 3-24 and educational attainment for age 3 and above.</t>
        </r>
      </text>
    </comment>
    <comment ref="C36" authorId="0" shapeId="0" xr:uid="{00000000-0006-0000-6F00-000020000000}">
      <text>
        <r>
          <rPr>
            <sz val="10"/>
            <color rgb="FF333333"/>
            <rFont val="Calibri"/>
            <family val="2"/>
          </rPr>
          <t>SOURCE: Swaziland MICS 2010. The survey collected data on school attendance for age 5-24 and educational attainment for age 5 and above.</t>
        </r>
      </text>
    </comment>
    <comment ref="G36" authorId="0" shapeId="0" xr:uid="{00000000-0006-0000-6F00-000021000000}">
      <text>
        <r>
          <rPr>
            <sz val="10"/>
            <color rgb="FF333333"/>
            <rFont val="Calibri"/>
            <family val="2"/>
          </rPr>
          <t>SOURCE: Swaziland MICS 2014. The survey collected data on school attendance for age 5-24 and educational attainment for age 5 and above.</t>
        </r>
      </text>
    </comment>
    <comment ref="G37" authorId="0" shapeId="0" xr:uid="{00000000-0006-0000-6F00-000022000000}">
      <text>
        <r>
          <rPr>
            <sz val="10"/>
            <color rgb="FF333333"/>
            <rFont val="Calibri"/>
            <family val="2"/>
          </rPr>
          <t>SOURCE: Lesotho DHS 2014. The survey collected data on school attendance for age 5-24 and educational attainment for age 5 and above.</t>
        </r>
      </text>
    </comment>
    <comment ref="K37" authorId="0" shapeId="0" xr:uid="{00000000-0006-0000-6F00-000023000000}">
      <text>
        <r>
          <rPr>
            <sz val="10"/>
            <color rgb="FF333333"/>
            <rFont val="Calibri"/>
            <family val="2"/>
          </rPr>
          <t>QUALIFIER: This data point is a NATIONAL ESTIMATE. SOURCE: Lesotho MICS 2018. The survey collected data on school attendance for age 3-24 and educational attainment for age 3 and above.</t>
        </r>
      </text>
    </comment>
    <comment ref="C38" authorId="0" shapeId="0" xr:uid="{00000000-0006-0000-6F00-000024000000}">
      <text>
        <r>
          <rPr>
            <sz val="10"/>
            <color rgb="FF333333"/>
            <rFont val="Calibri"/>
            <family val="2"/>
          </rPr>
          <t>SOURCE: Malawi DHS 2010. The survey collected data on school attendance for age 5-24 and educational attainment for age 5 and above.</t>
        </r>
      </text>
    </comment>
    <comment ref="I38" authorId="0" shapeId="0" xr:uid="{00000000-0006-0000-6F00-000025000000}">
      <text>
        <r>
          <rPr>
            <sz val="10"/>
            <color rgb="FF333333"/>
            <rFont val="Calibri"/>
            <family val="2"/>
          </rPr>
          <t>SOURCE: Malawi DHS 2015-16. The survey collected data on school attendance for age 5-24 and educational attainment for age 5 and above.</t>
        </r>
      </text>
    </comment>
    <comment ref="D39" authorId="0" shapeId="0" xr:uid="{00000000-0006-0000-6F00-000026000000}">
      <text>
        <r>
          <rPr>
            <sz val="10"/>
            <color rgb="FF333333"/>
            <rFont val="Calibri"/>
            <family val="2"/>
          </rPr>
          <t>SOURCE: Mozambique DHS 2011. The survey collected data on school attendance for age 5-24 and educational attainment for age 3 and above.</t>
        </r>
      </text>
    </comment>
    <comment ref="F40" authorId="0" shapeId="0" xr:uid="{00000000-0006-0000-6F00-000027000000}">
      <text>
        <r>
          <rPr>
            <sz val="10"/>
            <color rgb="FF333333"/>
            <rFont val="Calibri"/>
            <family val="2"/>
          </rPr>
          <t>SOURCE: Namibia DHS 2013. The survey collected data on school attendance for age 5-24 and educational attainment for age 5 and above.</t>
        </r>
      </text>
    </comment>
    <comment ref="I41" authorId="0" shapeId="0" xr:uid="{00000000-0006-0000-6F00-000028000000}">
      <text>
        <r>
          <rPr>
            <sz val="10"/>
            <color rgb="FF333333"/>
            <rFont val="Calibri"/>
            <family val="2"/>
          </rPr>
          <t>SOURCE: South Africa DHS 2016. The survey collected data on school attendance and educational attainment for all ages.</t>
        </r>
      </text>
    </comment>
    <comment ref="F42" authorId="0" shapeId="0" xr:uid="{00000000-0006-0000-6F00-000029000000}">
      <text>
        <r>
          <rPr>
            <sz val="10"/>
            <color rgb="FF333333"/>
            <rFont val="Calibri"/>
            <family val="2"/>
          </rPr>
          <t>SOURCE: Zambia DHS 2013-14. The survey collected data on school attendance for age 5-24 and educational attainment for age 5 and above.</t>
        </r>
      </text>
    </comment>
    <comment ref="K42" authorId="0" shapeId="0" xr:uid="{00000000-0006-0000-6F00-00002A000000}">
      <text>
        <r>
          <rPr>
            <sz val="10"/>
            <color rgb="FF333333"/>
            <rFont val="Calibri"/>
            <family val="2"/>
          </rPr>
          <t>QUALIFIER: This data point is a NATIONAL ESTIMATE. SOURCE: Value based on 25-49 unweighted observations in sample. Zambia DHS 2018. The survey collected data on school attendance for age 2-24 and educational attainment for age 2 and above.</t>
        </r>
      </text>
    </comment>
    <comment ref="C43" authorId="0" shapeId="0" xr:uid="{00000000-0006-0000-6F00-00002B000000}">
      <text>
        <r>
          <rPr>
            <sz val="10"/>
            <color rgb="FF333333"/>
            <rFont val="Calibri"/>
            <family val="2"/>
          </rPr>
          <t>SOURCE: Zimbabwe DHS 2010-11. The survey collected data on school attendance for age 5-24 and educational attainment for age 5 and above.</t>
        </r>
      </text>
    </comment>
    <comment ref="H43" authorId="0" shapeId="0" xr:uid="{00000000-0006-0000-6F00-00002C000000}">
      <text>
        <r>
          <rPr>
            <sz val="10"/>
            <color rgb="FF333333"/>
            <rFont val="Calibri"/>
            <family val="2"/>
          </rPr>
          <t>SOURCE: Zimbabwe DHS 2015. The survey collected data on school attendance for age 3-24 and educational attainment for age 3 and above.</t>
        </r>
      </text>
    </comment>
    <comment ref="D44" authorId="0" shapeId="0" xr:uid="{00000000-0006-0000-6F00-00002D000000}">
      <text>
        <r>
          <rPr>
            <sz val="10"/>
            <color rgb="FF333333"/>
            <rFont val="Calibri"/>
            <family val="2"/>
          </rPr>
          <t>SOURCE: Benin DHS 2011-12. The survey collected data on school attendance for age 5-24 and educational attainment for age 5 and above.</t>
        </r>
      </text>
    </comment>
    <comment ref="G44" authorId="0" shapeId="0" xr:uid="{00000000-0006-0000-6F00-00002E000000}">
      <text>
        <r>
          <rPr>
            <sz val="10"/>
            <color rgb="FF333333"/>
            <rFont val="Calibri"/>
            <family val="2"/>
          </rPr>
          <t>SOURCE: Benin MICS 2014. The survey collected data on school attendance for age 5-24 and educational attainment for age 5 and above.</t>
        </r>
      </text>
    </comment>
    <comment ref="K44" authorId="0" shapeId="0" xr:uid="{00000000-0006-0000-6F00-00002F000000}">
      <text>
        <r>
          <rPr>
            <sz val="10"/>
            <color rgb="FF333333"/>
            <rFont val="Calibri"/>
            <family val="2"/>
          </rPr>
          <t>SOURCE: Benin DHS 2017-18. The survey collected data on school attendance for age 5-24 and educational attainment for age 5 and above.</t>
        </r>
      </text>
    </comment>
    <comment ref="C45" authorId="0" shapeId="0" xr:uid="{00000000-0006-0000-6F00-000030000000}">
      <text>
        <r>
          <rPr>
            <sz val="10"/>
            <color rgb="FF333333"/>
            <rFont val="Calibri"/>
            <family val="2"/>
          </rPr>
          <t>SOURCE: Burkina Faso DHS 2010. The survey collected data on school attendance for age 5-24 and educational attainment for age 5 and above.</t>
        </r>
      </text>
    </comment>
    <comment ref="E46" authorId="0" shapeId="0" xr:uid="{00000000-0006-0000-6F00-000031000000}">
      <text>
        <r>
          <rPr>
            <sz val="10"/>
            <color rgb="FF333333"/>
            <rFont val="Calibri"/>
            <family val="2"/>
          </rPr>
          <t>SOURCE: Cote d'Ivoire DHS 2011-12. The survey collected data on school attendance for age 3-24 and educational attainment for age 3 and above.</t>
        </r>
      </text>
    </comment>
    <comment ref="I46" authorId="0" shapeId="0" xr:uid="{00000000-0006-0000-6F00-000032000000}">
      <text>
        <r>
          <rPr>
            <sz val="10"/>
            <color rgb="FF333333"/>
            <rFont val="Calibri"/>
            <family val="2"/>
          </rPr>
          <t>SOURCE: Cote d'Ivoire MICS 2016. The survey collected data on school attendance for age 5-24 and educational attainment for age 5 and above.</t>
        </r>
      </text>
    </comment>
    <comment ref="C47" authorId="0" shapeId="0" xr:uid="{00000000-0006-0000-6F00-000033000000}">
      <text>
        <r>
          <rPr>
            <sz val="10"/>
            <color rgb="FF333333"/>
            <rFont val="Calibri"/>
            <family val="2"/>
          </rPr>
          <t>SOURCE: Gambia MICS 2009-2010. The survey collected data on school attendance for age 3-24 and educational attainment for age 3 and above.</t>
        </r>
      </text>
    </comment>
    <comment ref="F47" authorId="0" shapeId="0" xr:uid="{00000000-0006-0000-6F00-000034000000}">
      <text>
        <r>
          <rPr>
            <sz val="10"/>
            <color rgb="FF333333"/>
            <rFont val="Calibri"/>
            <family val="2"/>
          </rPr>
          <t>SOURCE: Gambia DHS 2013. The survey collected data on school attendance for age 3-24 and educational attainment for age 3 and above.</t>
        </r>
      </text>
    </comment>
    <comment ref="G48" authorId="0" shapeId="0" xr:uid="{00000000-0006-0000-6F00-000035000000}">
      <text>
        <r>
          <rPr>
            <sz val="10"/>
            <color rgb="FF333333"/>
            <rFont val="Calibri"/>
            <family val="2"/>
          </rPr>
          <t>QUALIFIER: This data point is a NATIONAL ESTIMATE. SOURCE: Ghana DHS 2014. The survey collected data on school attendance for age 3-24 and educational attainment for age 3 and above. Value based on 25-49 unweighted observations in sample.</t>
        </r>
      </text>
    </comment>
    <comment ref="K48" authorId="0" shapeId="0" xr:uid="{00000000-0006-0000-6F00-000036000000}">
      <text>
        <r>
          <rPr>
            <sz val="10"/>
            <color rgb="FF333333"/>
            <rFont val="Calibri"/>
            <family val="2"/>
          </rPr>
          <t>QUALIFIER: This data point is a NATIONAL ESTIMATE. SOURCE: Ghana MICS 2017-18. The survey collected data on school attendance for age 3-24 and educational attainment for age 3 and above.</t>
        </r>
      </text>
    </comment>
    <comment ref="E49" authorId="0" shapeId="0" xr:uid="{00000000-0006-0000-6F00-000037000000}">
      <text>
        <r>
          <rPr>
            <sz val="10"/>
            <color rgb="FF333333"/>
            <rFont val="Calibri"/>
            <family val="2"/>
          </rPr>
          <t>SOURCE: Guinea DHS 2012. The survey collected data on school attendance for age 3-24 and educational attainment for age 3 and above.</t>
        </r>
      </text>
    </comment>
    <comment ref="I49" authorId="0" shapeId="0" xr:uid="{00000000-0006-0000-6F00-000038000000}">
      <text>
        <r>
          <rPr>
            <sz val="10"/>
            <color rgb="FF333333"/>
            <rFont val="Calibri"/>
            <family val="2"/>
          </rPr>
          <t>SOURCE: Guinea MICS 2016. The survey collected data on school attendance for age 5-24 and educational attainment for age 5 and above.</t>
        </r>
      </text>
    </comment>
    <comment ref="G50" authorId="0" shapeId="0" xr:uid="{00000000-0006-0000-6F00-000039000000}">
      <text>
        <r>
          <rPr>
            <sz val="10"/>
            <color rgb="FF333333"/>
            <rFont val="Calibri"/>
            <family val="2"/>
          </rPr>
          <t>SOURCE: Guinea-Bissau MICS 2014. The survey collected data on school attendance for age 5-24 and educational attainment for age 5 and above.</t>
        </r>
      </text>
    </comment>
    <comment ref="F51" authorId="0" shapeId="0" xr:uid="{00000000-0006-0000-6F00-00003A000000}">
      <text>
        <r>
          <rPr>
            <sz val="10"/>
            <color rgb="FF333333"/>
            <rFont val="Calibri"/>
            <family val="2"/>
          </rPr>
          <t>SOURCE: Liberia DHS 2013. The survey collected data on school attendance for age 5-24 and educational attainment for age 5 and above.</t>
        </r>
      </text>
    </comment>
    <comment ref="F52" authorId="0" shapeId="0" xr:uid="{00000000-0006-0000-6F00-00003B000000}">
      <text>
        <r>
          <rPr>
            <sz val="10"/>
            <color rgb="FF333333"/>
            <rFont val="Calibri"/>
            <family val="2"/>
          </rPr>
          <t>SOURCE: Mali DHS 2012-13. The survey collected data on school attendance for age 5-24 and educational attainment for age 5 and above.</t>
        </r>
      </text>
    </comment>
    <comment ref="H52" authorId="0" shapeId="0" xr:uid="{00000000-0006-0000-6F00-00003C000000}">
      <text>
        <r>
          <rPr>
            <sz val="10"/>
            <color rgb="FF333333"/>
            <rFont val="Calibri"/>
            <family val="2"/>
          </rPr>
          <t>SOURCE: Mali MICS 2015. The survey collected data on school attendance for age 5-24 and educational attainment for age 5 and above.</t>
        </r>
      </text>
    </comment>
    <comment ref="K52" authorId="0" shapeId="0" xr:uid="{00000000-0006-0000-6F00-00003D000000}">
      <text>
        <r>
          <rPr>
            <sz val="10"/>
            <color rgb="FF333333"/>
            <rFont val="Calibri"/>
            <family val="2"/>
          </rPr>
          <t>QUALIFIER: This data point is a NATIONAL ESTIMATE. SOURCE: Mali DHS 2018. The survey collected data on school attendance for age 5-24 and educational attainment for age 5 and above.</t>
        </r>
      </text>
    </comment>
    <comment ref="E53" authorId="0" shapeId="0" xr:uid="{00000000-0006-0000-6F00-00003E000000}">
      <text>
        <r>
          <rPr>
            <sz val="10"/>
            <color rgb="FF333333"/>
            <rFont val="Calibri"/>
            <family val="2"/>
          </rPr>
          <t>SOURCE: Niger DHS 2012. The survey collected data on school attendance for age 5-24 and educational attainment for age 5 and above.</t>
        </r>
      </text>
    </comment>
    <comment ref="D54" authorId="0" shapeId="0" xr:uid="{00000000-0006-0000-6F00-00003F000000}">
      <text>
        <r>
          <rPr>
            <sz val="10"/>
            <color rgb="FF333333"/>
            <rFont val="Calibri"/>
            <family val="2"/>
          </rPr>
          <t>SOURCE: Nigeria MICS 2011. The survey collected data on school attendance for age 5-24 and educational attainment for age 5 and above.</t>
        </r>
      </text>
    </comment>
    <comment ref="F54" authorId="0" shapeId="0" xr:uid="{00000000-0006-0000-6F00-000040000000}">
      <text>
        <r>
          <rPr>
            <sz val="10"/>
            <color rgb="FF333333"/>
            <rFont val="Calibri"/>
            <family val="2"/>
          </rPr>
          <t>SOURCE: Nigeria DHS 2013. The survey collected data on school attendance for age 5-24 and educational attainment for age 5 and above.</t>
        </r>
      </text>
    </comment>
    <comment ref="I54" authorId="0" shapeId="0" xr:uid="{00000000-0006-0000-6F00-000041000000}">
      <text>
        <r>
          <rPr>
            <sz val="10"/>
            <color rgb="FF333333"/>
            <rFont val="Calibri"/>
            <family val="2"/>
          </rPr>
          <t>SOURCE: Nigeria MICS 2016-17. The survey collected data on school attendance for age 5-24 and educational attainment for age 5 and above.</t>
        </r>
      </text>
    </comment>
    <comment ref="K54" authorId="0" shapeId="0" xr:uid="{00000000-0006-0000-6F00-000042000000}">
      <text>
        <r>
          <rPr>
            <sz val="10"/>
            <color rgb="FF333333"/>
            <rFont val="Calibri"/>
            <family val="2"/>
          </rPr>
          <t>QUALIFIER: This data point is a NATIONAL ESTIMATE. SOURCE: Nigeria DHS 2018. The survey collected data on school attendance for age 5-24 and educational attainment for age 5 and above.</t>
        </r>
      </text>
    </comment>
    <comment ref="D55" authorId="0" shapeId="0" xr:uid="{00000000-0006-0000-6F00-000043000000}">
      <text>
        <r>
          <rPr>
            <sz val="10"/>
            <color rgb="FF333333"/>
            <rFont val="Calibri"/>
            <family val="2"/>
          </rPr>
          <t>SOURCE: Senegal DHS 2010-11. The survey collected data on school attendance for age 5-24 and educational attainment for age 5 and above.</t>
        </r>
      </text>
    </comment>
    <comment ref="I55" authorId="0" shapeId="0" xr:uid="{00000000-0006-0000-6F00-000044000000}">
      <text>
        <r>
          <rPr>
            <sz val="10"/>
            <color rgb="FF333333"/>
            <rFont val="Calibri"/>
            <family val="2"/>
          </rPr>
          <t>SOURCE: Senegal DHS 2015-16. The survey collected data on school attendance for age 5-24 and educational attainment for age 5 and above.</t>
        </r>
      </text>
    </comment>
    <comment ref="J55" authorId="0" shapeId="0" xr:uid="{00000000-0006-0000-6F00-000045000000}">
      <text>
        <r>
          <rPr>
            <sz val="10"/>
            <color rgb="FF333333"/>
            <rFont val="Calibri"/>
            <family val="2"/>
          </rPr>
          <t>SOURCE: Senegal DHS 2017. The survey collected data on school attendance for age 5-24 and educational attainment for age 5 and above.</t>
        </r>
      </text>
    </comment>
    <comment ref="F56" authorId="0" shapeId="0" xr:uid="{00000000-0006-0000-6F00-000046000000}">
      <text>
        <r>
          <rPr>
            <sz val="10"/>
            <color rgb="FF333333"/>
            <rFont val="Calibri"/>
            <family val="2"/>
          </rPr>
          <t>SOURCE: Sierra Leone DHS 2013. The survey collected data on school attendance for age 5-24 and educational attainment for age 5 and above.</t>
        </r>
      </text>
    </comment>
    <comment ref="J56" authorId="0" shapeId="0" xr:uid="{00000000-0006-0000-6F00-000047000000}">
      <text>
        <r>
          <rPr>
            <sz val="10"/>
            <color rgb="FF333333"/>
            <rFont val="Calibri"/>
            <family val="2"/>
          </rPr>
          <t>SOURCE: Sierra Leone MICS 2017. The survey collected data on school attendance for age 3-24 and educational attainment for age 3 and above.</t>
        </r>
      </text>
    </comment>
    <comment ref="C57" authorId="0" shapeId="0" xr:uid="{00000000-0006-0000-6F00-000048000000}">
      <text>
        <r>
          <rPr>
            <sz val="10"/>
            <color rgb="FF333333"/>
            <rFont val="Calibri"/>
            <family val="2"/>
          </rPr>
          <t>SOURCE: Togo MICS 2010. The survey collected data on school attendance for age 3-24 and educational attainment for age 3 and above.</t>
        </r>
      </text>
    </comment>
    <comment ref="G57" authorId="0" shapeId="0" xr:uid="{00000000-0006-0000-6F00-000049000000}">
      <text>
        <r>
          <rPr>
            <sz val="10"/>
            <color rgb="FF333333"/>
            <rFont val="Calibri"/>
            <family val="2"/>
          </rPr>
          <t>SOURCE: Togo DHS 2013-14. The survey collected data on school attendance for age 3-24 and educational attainment for age 3 and above.</t>
        </r>
      </text>
    </comment>
    <comment ref="J57" authorId="0" shapeId="0" xr:uid="{00000000-0006-0000-6F00-00004A000000}">
      <text>
        <r>
          <rPr>
            <sz val="10"/>
            <color rgb="FF333333"/>
            <rFont val="Calibri"/>
            <family val="2"/>
          </rPr>
          <t>QUALIFIER: This data point is a NATIONAL ESTIMATE. SOURCE: Togo MICS 2017. The survey collected data on school attendance for age 3-24 and educational attainment for age 3 and above. Value based on 25-49 unweighted observations in sample.</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7000-000001000000}">
      <text>
        <r>
          <rPr>
            <sz val="10"/>
            <color rgb="FF333333"/>
            <rFont val="Calibri"/>
            <family val="2"/>
          </rPr>
          <t>SOURCE: Burundi DHS 2010. The survey collected data on school attendance for age 5-24 and educational attainment for age 5 and above.</t>
        </r>
      </text>
    </comment>
    <comment ref="D15" authorId="0" shapeId="0" xr:uid="{00000000-0006-0000-7000-000002000000}">
      <text>
        <r>
          <rPr>
            <sz val="10"/>
            <color rgb="FF333333"/>
            <rFont val="Calibri"/>
            <family val="2"/>
          </rPr>
          <t>SOURCE: Cameroon DHS 2011. The survey collected data on school attendance for age 3-24 and educational attainment for age 3 and above.</t>
        </r>
      </text>
    </comment>
    <comment ref="G15" authorId="0" shapeId="0" xr:uid="{00000000-0006-0000-7000-000003000000}">
      <text>
        <r>
          <rPr>
            <sz val="10"/>
            <color rgb="FF333333"/>
            <rFont val="Calibri"/>
            <family val="2"/>
          </rPr>
          <t>SOURCE: Cameroon MICS 2013-14. The survey collected data on school attendance for age 5-24 and educational attainment for age 5 and above.</t>
        </r>
      </text>
    </comment>
    <comment ref="C16" authorId="0" shapeId="0" xr:uid="{00000000-0006-0000-7000-000004000000}">
      <text>
        <r>
          <rPr>
            <sz val="10"/>
            <color rgb="FF333333"/>
            <rFont val="Calibri"/>
            <family val="2"/>
          </rPr>
          <t>MAGNITUDE: The value will be 0, and should be treated as NIL. SOURCE: Central African Republic MICS 2009-10. The survey collected data on school attendance for age 5-24 and educational attainment for age 5 and above.</t>
        </r>
      </text>
    </comment>
    <comment ref="G17" authorId="0" shapeId="0" xr:uid="{00000000-0006-0000-7000-000005000000}">
      <text>
        <r>
          <rPr>
            <sz val="10"/>
            <color rgb="FF333333"/>
            <rFont val="Calibri"/>
            <family val="2"/>
          </rPr>
          <t>SOURCE: Chad DHS 2014. The survey collected data on school attendance for age 5-24 and educational attainment for age 5 and above.</t>
        </r>
      </text>
    </comment>
    <comment ref="E18" authorId="0" shapeId="0" xr:uid="{00000000-0006-0000-7000-000006000000}">
      <text>
        <r>
          <rPr>
            <sz val="10"/>
            <color rgb="FF333333"/>
            <rFont val="Calibri"/>
            <family val="2"/>
          </rPr>
          <t>SOURCE: Congo DHS 2011-12. The survey collected data on school attendance for age 5-24 and educational attainment for age 5 and above.</t>
        </r>
      </text>
    </comment>
    <comment ref="H18" authorId="0" shapeId="0" xr:uid="{00000000-0006-0000-7000-000007000000}">
      <text>
        <r>
          <rPr>
            <sz val="10"/>
            <color rgb="FF333333"/>
            <rFont val="Calibri"/>
            <family val="2"/>
          </rPr>
          <t>SOURCE: Congo MICS 2014-15. The survey collected data on school attendance for age 5-24 and educational attainment for age 5 and above.</t>
        </r>
      </text>
    </comment>
    <comment ref="C19" authorId="0" shapeId="0" xr:uid="{00000000-0006-0000-7000-000008000000}">
      <text>
        <r>
          <rPr>
            <sz val="10"/>
            <color rgb="FF333333"/>
            <rFont val="Calibri"/>
            <family val="2"/>
          </rPr>
          <t>SOURCE: Democratic Republic of the Congo MICS 2010. The survey collected data on school attendance for age 5-24 and educational attainment for age 5 and above.</t>
        </r>
      </text>
    </comment>
    <comment ref="F19" authorId="0" shapeId="0" xr:uid="{00000000-0006-0000-7000-000009000000}">
      <text>
        <r>
          <rPr>
            <sz val="10"/>
            <color rgb="FF333333"/>
            <rFont val="Calibri"/>
            <family val="2"/>
          </rPr>
          <t>SOURCE: Democratic Republic of the Congo DHS 2013-14. The survey collected data on school attendance for age 5-24 and educational attainment for age 5 and above.</t>
        </r>
      </text>
    </comment>
    <comment ref="E20" authorId="0" shapeId="0" xr:uid="{00000000-0006-0000-7000-00000A000000}">
      <text>
        <r>
          <rPr>
            <sz val="10"/>
            <color rgb="FF333333"/>
            <rFont val="Calibri"/>
            <family val="2"/>
          </rPr>
          <t>SOURCE: Gabon DHS 2012. The survey collected data on school attendance for age 3-24 and educational attainment for age 3 and above.</t>
        </r>
      </text>
    </comment>
    <comment ref="G21" authorId="0" shapeId="0" xr:uid="{00000000-0006-0000-7000-00000B000000}">
      <text>
        <r>
          <rPr>
            <sz val="10"/>
            <color rgb="FF333333"/>
            <rFont val="Calibri"/>
            <family val="2"/>
          </rPr>
          <t>SOURCE: Sao Tome and Principe MICS 2014. The survey collected data on school attendance for age 5-24 and educational attainment for age 3 and above.</t>
        </r>
      </text>
    </comment>
    <comment ref="E22" authorId="0" shapeId="0" xr:uid="{00000000-0006-0000-7000-00000C000000}">
      <text>
        <r>
          <rPr>
            <sz val="10"/>
            <color rgb="FF333333"/>
            <rFont val="Calibri"/>
            <family val="2"/>
          </rPr>
          <t>SOURCE: Comoros DHS 2012. The survey collected data on school attendance for age 3-24 and educational attainment for age 3 and above.</t>
        </r>
      </text>
    </comment>
    <comment ref="D23" authorId="0" shapeId="0" xr:uid="{00000000-0006-0000-7000-00000D000000}">
      <text>
        <r>
          <rPr>
            <sz val="10"/>
            <color rgb="FF333333"/>
            <rFont val="Calibri"/>
            <family val="2"/>
          </rPr>
          <t>SOURCE: Ethiopia DHS 2011. The survey collected data on school attendance for age 5-24 and educational attainment for age 5 and above.</t>
        </r>
      </text>
    </comment>
    <comment ref="I23" authorId="0" shapeId="0" xr:uid="{00000000-0006-0000-7000-00000E000000}">
      <text>
        <r>
          <rPr>
            <sz val="10"/>
            <color rgb="FF333333"/>
            <rFont val="Calibri"/>
            <family val="2"/>
          </rPr>
          <t>SOURCE: Ethiopia DHS 2016. The survey collected data on school attendance for age 5-24 and educational attainment for age 5 and above.</t>
        </r>
      </text>
    </comment>
    <comment ref="G24" authorId="0" shapeId="0" xr:uid="{00000000-0006-0000-7000-00000F000000}">
      <text>
        <r>
          <rPr>
            <sz val="10"/>
            <color rgb="FF333333"/>
            <rFont val="Calibri"/>
            <family val="2"/>
          </rPr>
          <t>SOURCE: Kenya DHS 2014. The survey collected data on school attendance for age 3-24 and educational attainment for age 3 and above.</t>
        </r>
      </text>
    </comment>
    <comment ref="K25" authorId="0" shapeId="0" xr:uid="{00000000-0006-0000-7000-000010000000}">
      <text>
        <r>
          <rPr>
            <sz val="10"/>
            <color rgb="FF333333"/>
            <rFont val="Calibri"/>
            <family val="2"/>
          </rPr>
          <t>QUALIFIER: This data point is a NATIONAL ESTIMATE. SOURCE: Madagascar MICS 2018. Value based on 25-49 unweighted observations in sample.</t>
        </r>
      </text>
    </comment>
    <comment ref="C26" authorId="0" shapeId="0" xr:uid="{00000000-0006-0000-7000-000011000000}">
      <text>
        <r>
          <rPr>
            <sz val="10"/>
            <color rgb="FF333333"/>
            <rFont val="Calibri"/>
            <family val="2"/>
          </rPr>
          <t>SOURCE: Rwanda DHS 2010-2011. The survey collected data on school attendance for age 3-24 and educational attainment for age 3 and above.</t>
        </r>
      </text>
    </comment>
    <comment ref="H26" authorId="0" shapeId="0" xr:uid="{00000000-0006-0000-7000-000012000000}">
      <text>
        <r>
          <rPr>
            <sz val="10"/>
            <color rgb="FF333333"/>
            <rFont val="Calibri"/>
            <family val="2"/>
          </rPr>
          <t>SOURCE: Rwanda DHS 2014-15. The survey collected data on school attendance for age 3-24 and educational attainment for age 3 and above.</t>
        </r>
      </text>
    </comment>
    <comment ref="C27" authorId="0" shapeId="0" xr:uid="{00000000-0006-0000-7000-000013000000}">
      <text>
        <r>
          <rPr>
            <sz val="10"/>
            <color rgb="FF333333"/>
            <rFont val="Calibri"/>
            <family val="2"/>
          </rPr>
          <t>SOURCE: South Sudan MICS 2010. The survey collected data on school attendance for age 5-24 and educational attainment for age 5 and above.</t>
        </r>
      </text>
    </comment>
    <comment ref="G28" authorId="0" shapeId="0" xr:uid="{00000000-0006-0000-7000-000014000000}">
      <text>
        <r>
          <rPr>
            <sz val="10"/>
            <color rgb="FF333333"/>
            <rFont val="Calibri"/>
            <family val="2"/>
          </rPr>
          <t>SOURCE: Sudan MICS 2014. The survey collected data on school attendance for age 4-24 and educational attainment for age 4 and above.</t>
        </r>
      </text>
    </comment>
    <comment ref="D29" authorId="0" shapeId="0" xr:uid="{00000000-0006-0000-7000-000015000000}">
      <text>
        <r>
          <rPr>
            <sz val="10"/>
            <color rgb="FF333333"/>
            <rFont val="Calibri"/>
            <family val="2"/>
          </rPr>
          <t>SOURCE: Uganda DHS 2011. The survey collected data on school attendance for age 3-24 and educational attainment for age 3 and above.</t>
        </r>
      </text>
    </comment>
    <comment ref="I29" authorId="0" shapeId="0" xr:uid="{00000000-0006-0000-7000-000016000000}">
      <text>
        <r>
          <rPr>
            <sz val="10"/>
            <color rgb="FF333333"/>
            <rFont val="Calibri"/>
            <family val="2"/>
          </rPr>
          <t>SOURCE: Uganda DHS 2016. The survey collected data on school attendance for age 5-24 and educational attainment for age 5 and above.</t>
        </r>
      </text>
    </comment>
    <comment ref="C30" authorId="0" shapeId="0" xr:uid="{00000000-0006-0000-7000-000017000000}">
      <text>
        <r>
          <rPr>
            <sz val="10"/>
            <color rgb="FF333333"/>
            <rFont val="Calibri"/>
            <family val="2"/>
          </rPr>
          <t>SOURCE: United Republic of Tanzania DHS 2010. The survey collected data on school attendance for age 5-24 and educational attainment for age 5 and above.</t>
        </r>
      </text>
    </comment>
    <comment ref="H30" authorId="0" shapeId="0" xr:uid="{00000000-0006-0000-7000-000018000000}">
      <text>
        <r>
          <rPr>
            <sz val="10"/>
            <color rgb="FF333333"/>
            <rFont val="Calibri"/>
            <family val="2"/>
          </rPr>
          <t>SOURCE: United Republic of Tanzania DHS 2015-16. The survey collected data on school attendance for age 5-24 and educational attainment for age 5 and above.</t>
        </r>
      </text>
    </comment>
    <comment ref="F31" authorId="0" shapeId="0" xr:uid="{00000000-0006-0000-7000-000019000000}">
      <text>
        <r>
          <rPr>
            <sz val="10"/>
            <color rgb="FF333333"/>
            <rFont val="Calibri"/>
            <family val="2"/>
          </rPr>
          <t>SOURCE: Algeria MICS 2012-13. The survey collected data on school attendance for age 5-24 and educational attainment for age 5 and above.</t>
        </r>
      </text>
    </comment>
    <comment ref="G32" authorId="0" shapeId="0" xr:uid="{00000000-0006-0000-7000-00001A000000}">
      <text>
        <r>
          <rPr>
            <sz val="10"/>
            <color rgb="FF333333"/>
            <rFont val="Calibri"/>
            <family val="2"/>
          </rPr>
          <t>SOURCE: Egypt DHS 2014. The survey collected data on school attendance for age 6-24 and educational attainment for age 6 and above.</t>
        </r>
      </text>
    </comment>
    <comment ref="D33" authorId="0" shapeId="0" xr:uid="{00000000-0006-0000-7000-00001B000000}">
      <text>
        <r>
          <rPr>
            <sz val="10"/>
            <color rgb="FF333333"/>
            <rFont val="Calibri"/>
            <family val="2"/>
          </rPr>
          <t>SOURCE: Mauritania MICS 2010-11. The survey collected data on school attendance for age 5-24 and educational attainment for age 5 and above.</t>
        </r>
      </text>
    </comment>
    <comment ref="H33" authorId="0" shapeId="0" xr:uid="{00000000-0006-0000-7000-00001C000000}">
      <text>
        <r>
          <rPr>
            <sz val="10"/>
            <color rgb="FF333333"/>
            <rFont val="Calibri"/>
            <family val="2"/>
          </rPr>
          <t>SOURCE: Mauritania MICS 2014-15. The survey collected data on school attendance for age 5-24 and educational attainment for age 5 and above.</t>
        </r>
      </text>
    </comment>
    <comment ref="E34" authorId="0" shapeId="0" xr:uid="{00000000-0006-0000-7000-00001D000000}">
      <text>
        <r>
          <rPr>
            <sz val="10"/>
            <color rgb="FF333333"/>
            <rFont val="Calibri"/>
            <family val="2"/>
          </rPr>
          <t>SOURCE: Tunisia MICS 2011-12. The survey collected data on school attendance for age 5-24 and educational attainment for age 5 and above.</t>
        </r>
      </text>
    </comment>
    <comment ref="K34" authorId="0" shapeId="0" xr:uid="{00000000-0006-0000-7000-00001E000000}">
      <text>
        <r>
          <rPr>
            <sz val="10"/>
            <color rgb="FF333333"/>
            <rFont val="Calibri"/>
            <family val="2"/>
          </rPr>
          <t>QUALIFIER: This data point is a NATIONAL ESTIMATE. SOURCE: Tunisia MICS 2018. The survey collected data on school attendance for age 3-24 and educational attainment for age 3 and above.</t>
        </r>
      </text>
    </comment>
    <comment ref="H35" authorId="0" shapeId="0" xr:uid="{00000000-0006-0000-7000-00001F000000}">
      <text>
        <r>
          <rPr>
            <sz val="10"/>
            <color rgb="FF333333"/>
            <rFont val="Calibri"/>
            <family val="2"/>
          </rPr>
          <t>SOURCE: Angola DHS 2016. The survey collected data on school attendance for age 3-24 and educational attainment for age 3 and above.</t>
        </r>
      </text>
    </comment>
    <comment ref="C36" authorId="0" shapeId="0" xr:uid="{00000000-0006-0000-7000-000020000000}">
      <text>
        <r>
          <rPr>
            <sz val="10"/>
            <color rgb="FF333333"/>
            <rFont val="Calibri"/>
            <family val="2"/>
          </rPr>
          <t>SOURCE: Swaziland MICS 2010. The survey collected data on school attendance for age 5-24 and educational attainment for age 5 and above.</t>
        </r>
      </text>
    </comment>
    <comment ref="G36" authorId="0" shapeId="0" xr:uid="{00000000-0006-0000-7000-000021000000}">
      <text>
        <r>
          <rPr>
            <sz val="10"/>
            <color rgb="FF333333"/>
            <rFont val="Calibri"/>
            <family val="2"/>
          </rPr>
          <t>SOURCE: Swaziland MICS 2014. The survey collected data on school attendance for age 5-24 and educational attainment for age 5 and above.</t>
        </r>
      </text>
    </comment>
    <comment ref="G37" authorId="0" shapeId="0" xr:uid="{00000000-0006-0000-7000-000022000000}">
      <text>
        <r>
          <rPr>
            <sz val="10"/>
            <color rgb="FF333333"/>
            <rFont val="Calibri"/>
            <family val="2"/>
          </rPr>
          <t>SOURCE: Lesotho DHS 2014. The survey collected data on school attendance for age 5-24 and educational attainment for age 5 and above.</t>
        </r>
      </text>
    </comment>
    <comment ref="K37" authorId="0" shapeId="0" xr:uid="{00000000-0006-0000-7000-000023000000}">
      <text>
        <r>
          <rPr>
            <sz val="10"/>
            <color rgb="FF333333"/>
            <rFont val="Calibri"/>
            <family val="2"/>
          </rPr>
          <t>QUALIFIER: This data point is a NATIONAL ESTIMATE. SOURCE: Lesotho MICS 2018. The survey collected data on school attendance for age 3-24 and educational attainment for age 3 and above.</t>
        </r>
      </text>
    </comment>
    <comment ref="C38" authorId="0" shapeId="0" xr:uid="{00000000-0006-0000-7000-000024000000}">
      <text>
        <r>
          <rPr>
            <sz val="10"/>
            <color rgb="FF333333"/>
            <rFont val="Calibri"/>
            <family val="2"/>
          </rPr>
          <t>SOURCE: Malawi DHS 2010. The survey collected data on school attendance for age 5-24 and educational attainment for age 5 and above.</t>
        </r>
      </text>
    </comment>
    <comment ref="I38" authorId="0" shapeId="0" xr:uid="{00000000-0006-0000-7000-000025000000}">
      <text>
        <r>
          <rPr>
            <sz val="10"/>
            <color rgb="FF333333"/>
            <rFont val="Calibri"/>
            <family val="2"/>
          </rPr>
          <t>SOURCE: Malawi DHS 2015-16. The survey collected data on school attendance for age 5-24 and educational attainment for age 5 and above.</t>
        </r>
      </text>
    </comment>
    <comment ref="D39" authorId="0" shapeId="0" xr:uid="{00000000-0006-0000-7000-000026000000}">
      <text>
        <r>
          <rPr>
            <sz val="10"/>
            <color rgb="FF333333"/>
            <rFont val="Calibri"/>
            <family val="2"/>
          </rPr>
          <t>MAGNITUDE: The value will be 0, and should be treated as NIL. SOURCE: Mozambique DHS 2011. The survey collected data on school attendance for age 5-24 and educational attainment for age 3 and above.</t>
        </r>
      </text>
    </comment>
    <comment ref="F40" authorId="0" shapeId="0" xr:uid="{00000000-0006-0000-7000-000027000000}">
      <text>
        <r>
          <rPr>
            <sz val="10"/>
            <color rgb="FF333333"/>
            <rFont val="Calibri"/>
            <family val="2"/>
          </rPr>
          <t>SOURCE: Namibia DHS 2013. The survey collected data on school attendance for age 5-24 and educational attainment for age 5 and above.</t>
        </r>
      </text>
    </comment>
    <comment ref="I41" authorId="0" shapeId="0" xr:uid="{00000000-0006-0000-7000-000028000000}">
      <text>
        <r>
          <rPr>
            <sz val="10"/>
            <color rgb="FF333333"/>
            <rFont val="Calibri"/>
            <family val="2"/>
          </rPr>
          <t>SOURCE: South Africa DHS 2016. The survey collected data on school attendance and educational attainment for all ages.</t>
        </r>
      </text>
    </comment>
    <comment ref="F42" authorId="0" shapeId="0" xr:uid="{00000000-0006-0000-7000-000029000000}">
      <text>
        <r>
          <rPr>
            <sz val="10"/>
            <color rgb="FF333333"/>
            <rFont val="Calibri"/>
            <family val="2"/>
          </rPr>
          <t>SOURCE: Zambia DHS 2013-14. The survey collected data on school attendance for age 5-24 and educational attainment for age 5 and above.</t>
        </r>
      </text>
    </comment>
    <comment ref="C43" authorId="0" shapeId="0" xr:uid="{00000000-0006-0000-7000-00002A000000}">
      <text>
        <r>
          <rPr>
            <sz val="10"/>
            <color rgb="FF333333"/>
            <rFont val="Calibri"/>
            <family val="2"/>
          </rPr>
          <t>SOURCE: Zimbabwe DHS 2010-11. The survey collected data on school attendance for age 5-24 and educational attainment for age 5 and above.</t>
        </r>
      </text>
    </comment>
    <comment ref="H43" authorId="0" shapeId="0" xr:uid="{00000000-0006-0000-7000-00002B000000}">
      <text>
        <r>
          <rPr>
            <sz val="10"/>
            <color rgb="FF333333"/>
            <rFont val="Calibri"/>
            <family val="2"/>
          </rPr>
          <t>SOURCE: Zimbabwe DHS 2015. The survey collected data on school attendance for age 3-24 and educational attainment for age 3 and above.</t>
        </r>
      </text>
    </comment>
    <comment ref="D44" authorId="0" shapeId="0" xr:uid="{00000000-0006-0000-7000-00002C000000}">
      <text>
        <r>
          <rPr>
            <sz val="10"/>
            <color rgb="FF333333"/>
            <rFont val="Calibri"/>
            <family val="2"/>
          </rPr>
          <t>SOURCE: Benin DHS 2011-12. The survey collected data on school attendance for age 5-24 and educational attainment for age 5 and above.</t>
        </r>
      </text>
    </comment>
    <comment ref="G44" authorId="0" shapeId="0" xr:uid="{00000000-0006-0000-7000-00002D000000}">
      <text>
        <r>
          <rPr>
            <sz val="10"/>
            <color rgb="FF333333"/>
            <rFont val="Calibri"/>
            <family val="2"/>
          </rPr>
          <t>SOURCE: Benin MICS 2014. The survey collected data on school attendance for age 5-24 and educational attainment for age 5 and above.</t>
        </r>
      </text>
    </comment>
    <comment ref="K44" authorId="0" shapeId="0" xr:uid="{00000000-0006-0000-7000-00002E000000}">
      <text>
        <r>
          <rPr>
            <sz val="10"/>
            <color rgb="FF333333"/>
            <rFont val="Calibri"/>
            <family val="2"/>
          </rPr>
          <t>SOURCE: Benin DHS 2017-18. The survey collected data on school attendance for age 5-24 and educational attainment for age 5 and above.</t>
        </r>
      </text>
    </comment>
    <comment ref="C45" authorId="0" shapeId="0" xr:uid="{00000000-0006-0000-7000-00002F000000}">
      <text>
        <r>
          <rPr>
            <sz val="10"/>
            <color rgb="FF333333"/>
            <rFont val="Calibri"/>
            <family val="2"/>
          </rPr>
          <t>MAGNITUDE: The value will be 0, and should be treated as NIL. SOURCE: Burkina Faso DHS 2010. The survey collected data on school attendance for age 5-24 and educational attainment for age 5 and above.</t>
        </r>
      </text>
    </comment>
    <comment ref="E46" authorId="0" shapeId="0" xr:uid="{00000000-0006-0000-7000-000030000000}">
      <text>
        <r>
          <rPr>
            <sz val="10"/>
            <color rgb="FF333333"/>
            <rFont val="Calibri"/>
            <family val="2"/>
          </rPr>
          <t>SOURCE: Cote d'Ivoire DHS 2011-12. The survey collected data on school attendance for age 3-24 and educational attainment for age 3 and above.</t>
        </r>
      </text>
    </comment>
    <comment ref="I46" authorId="0" shapeId="0" xr:uid="{00000000-0006-0000-7000-000031000000}">
      <text>
        <r>
          <rPr>
            <sz val="10"/>
            <color rgb="FF333333"/>
            <rFont val="Calibri"/>
            <family val="2"/>
          </rPr>
          <t>SOURCE: Cote d'Ivoire MICS 2016. The survey collected data on school attendance for age 5-24 and educational attainment for age 5 and above.</t>
        </r>
      </text>
    </comment>
    <comment ref="C47" authorId="0" shapeId="0" xr:uid="{00000000-0006-0000-7000-000032000000}">
      <text>
        <r>
          <rPr>
            <sz val="10"/>
            <color rgb="FF333333"/>
            <rFont val="Calibri"/>
            <family val="2"/>
          </rPr>
          <t>SOURCE: Gambia MICS 2009-2010. The survey collected data on school attendance for age 3-24 and educational attainment for age 3 and above.</t>
        </r>
      </text>
    </comment>
    <comment ref="F47" authorId="0" shapeId="0" xr:uid="{00000000-0006-0000-7000-000033000000}">
      <text>
        <r>
          <rPr>
            <sz val="10"/>
            <color rgb="FF333333"/>
            <rFont val="Calibri"/>
            <family val="2"/>
          </rPr>
          <t>SOURCE: Gambia DHS 2013. The survey collected data on school attendance for age 3-24 and educational attainment for age 3 and above.</t>
        </r>
      </text>
    </comment>
    <comment ref="K48" authorId="0" shapeId="0" xr:uid="{00000000-0006-0000-7000-000034000000}">
      <text>
        <r>
          <rPr>
            <sz val="10"/>
            <color rgb="FF333333"/>
            <rFont val="Calibri"/>
            <family val="2"/>
          </rPr>
          <t>QUALIFIER: This data point is a NATIONAL ESTIMATE. SOURCE: Ghana MICS 2017-18. The survey collected data on school attendance for age 3-24 and educational attainment for age 3 and above. Value based on 25-49 unweighted observations in sample.</t>
        </r>
      </text>
    </comment>
    <comment ref="E49" authorId="0" shapeId="0" xr:uid="{00000000-0006-0000-7000-000035000000}">
      <text>
        <r>
          <rPr>
            <sz val="10"/>
            <color rgb="FF333333"/>
            <rFont val="Calibri"/>
            <family val="2"/>
          </rPr>
          <t>SOURCE: Guinea DHS 2012. The survey collected data on school attendance for age 3-24 and educational attainment for age 3 and above.</t>
        </r>
      </text>
    </comment>
    <comment ref="I49" authorId="0" shapeId="0" xr:uid="{00000000-0006-0000-7000-000036000000}">
      <text>
        <r>
          <rPr>
            <sz val="10"/>
            <color rgb="FF333333"/>
            <rFont val="Calibri"/>
            <family val="2"/>
          </rPr>
          <t>SOURCE: Guinea MICS 2016. The survey collected data on school attendance for age 5-24 and educational attainment for age 5 and above.</t>
        </r>
      </text>
    </comment>
    <comment ref="G50" authorId="0" shapeId="0" xr:uid="{00000000-0006-0000-7000-000037000000}">
      <text>
        <r>
          <rPr>
            <sz val="10"/>
            <color rgb="FF333333"/>
            <rFont val="Calibri"/>
            <family val="2"/>
          </rPr>
          <t>SOURCE: Guinea-Bissau MICS 2014. The survey collected data on school attendance for age 5-24 and educational attainment for age 5 and above.</t>
        </r>
      </text>
    </comment>
    <comment ref="F51" authorId="0" shapeId="0" xr:uid="{00000000-0006-0000-7000-000038000000}">
      <text>
        <r>
          <rPr>
            <sz val="10"/>
            <color rgb="FF333333"/>
            <rFont val="Calibri"/>
            <family val="2"/>
          </rPr>
          <t>SOURCE: Liberia DHS 2013. The survey collected data on school attendance for age 5-24 and educational attainment for age 5 and above.</t>
        </r>
      </text>
    </comment>
    <comment ref="F52" authorId="0" shapeId="0" xr:uid="{00000000-0006-0000-7000-000039000000}">
      <text>
        <r>
          <rPr>
            <sz val="10"/>
            <color rgb="FF333333"/>
            <rFont val="Calibri"/>
            <family val="2"/>
          </rPr>
          <t>SOURCE: Mali DHS 2012-13. The survey collected data on school attendance for age 5-24 and educational attainment for age 5 and above.</t>
        </r>
      </text>
    </comment>
    <comment ref="H52" authorId="0" shapeId="0" xr:uid="{00000000-0006-0000-7000-00003A000000}">
      <text>
        <r>
          <rPr>
            <sz val="10"/>
            <color rgb="FF333333"/>
            <rFont val="Calibri"/>
            <family val="2"/>
          </rPr>
          <t>SOURCE: Mali MICS 2015. The survey collected data on school attendance for age 5-24 and educational attainment for age 5 and above.</t>
        </r>
      </text>
    </comment>
    <comment ref="E53" authorId="0" shapeId="0" xr:uid="{00000000-0006-0000-7000-00003B000000}">
      <text>
        <r>
          <rPr>
            <sz val="10"/>
            <color rgb="FF333333"/>
            <rFont val="Calibri"/>
            <family val="2"/>
          </rPr>
          <t>MAGNITUDE: The value will be 0, and should be treated as NIL. SOURCE: Niger DHS 2012. The survey collected data on school attendance for age 5-24 and educational attainment for age 5 and above.</t>
        </r>
      </text>
    </comment>
    <comment ref="D54" authorId="0" shapeId="0" xr:uid="{00000000-0006-0000-7000-00003C000000}">
      <text>
        <r>
          <rPr>
            <sz val="10"/>
            <color rgb="FF333333"/>
            <rFont val="Calibri"/>
            <family val="2"/>
          </rPr>
          <t>SOURCE: Nigeria MICS 2011. The survey collected data on school attendance for age 5-24 and educational attainment for age 5 and above.</t>
        </r>
      </text>
    </comment>
    <comment ref="F54" authorId="0" shapeId="0" xr:uid="{00000000-0006-0000-7000-00003D000000}">
      <text>
        <r>
          <rPr>
            <sz val="10"/>
            <color rgb="FF333333"/>
            <rFont val="Calibri"/>
            <family val="2"/>
          </rPr>
          <t>SOURCE: Nigeria DHS 2013. The survey collected data on school attendance for age 5-24 and educational attainment for age 5 and above.</t>
        </r>
      </text>
    </comment>
    <comment ref="I54" authorId="0" shapeId="0" xr:uid="{00000000-0006-0000-7000-00003E000000}">
      <text>
        <r>
          <rPr>
            <sz val="10"/>
            <color rgb="FF333333"/>
            <rFont val="Calibri"/>
            <family val="2"/>
          </rPr>
          <t>SOURCE: Nigeria MICS 2016-17. The survey collected data on school attendance for age 5-24 and educational attainment for age 5 and above.</t>
        </r>
      </text>
    </comment>
    <comment ref="K54" authorId="0" shapeId="0" xr:uid="{00000000-0006-0000-7000-00003F000000}">
      <text>
        <r>
          <rPr>
            <sz val="10"/>
            <color rgb="FF333333"/>
            <rFont val="Calibri"/>
            <family val="2"/>
          </rPr>
          <t>QUALIFIER: This data point is a NATIONAL ESTIMATE. SOURCE: Nigeria DHS 2018. The survey collected data on school attendance for age 5-24 and educational attainment for age 5 and above.</t>
        </r>
      </text>
    </comment>
    <comment ref="D55" authorId="0" shapeId="0" xr:uid="{00000000-0006-0000-7000-000040000000}">
      <text>
        <r>
          <rPr>
            <sz val="10"/>
            <color rgb="FF333333"/>
            <rFont val="Calibri"/>
            <family val="2"/>
          </rPr>
          <t>SOURCE: Senegal DHS 2010-11. The survey collected data on school attendance for age 5-24 and educational attainment for age 5 and above.</t>
        </r>
      </text>
    </comment>
    <comment ref="I55" authorId="0" shapeId="0" xr:uid="{00000000-0006-0000-7000-000041000000}">
      <text>
        <r>
          <rPr>
            <sz val="10"/>
            <color rgb="FF333333"/>
            <rFont val="Calibri"/>
            <family val="2"/>
          </rPr>
          <t>SOURCE: Senegal DHS 2015-16. The survey collected data on school attendance for age 5-24 and educational attainment for age 5 and above.</t>
        </r>
      </text>
    </comment>
    <comment ref="J55" authorId="0" shapeId="0" xr:uid="{00000000-0006-0000-7000-000042000000}">
      <text>
        <r>
          <rPr>
            <sz val="10"/>
            <color rgb="FF333333"/>
            <rFont val="Calibri"/>
            <family val="2"/>
          </rPr>
          <t>SOURCE: Senegal DHS 2017. The survey collected data on school attendance for age 5-24 and educational attainment for age 5 and above.</t>
        </r>
      </text>
    </comment>
    <comment ref="F56" authorId="0" shapeId="0" xr:uid="{00000000-0006-0000-7000-000043000000}">
      <text>
        <r>
          <rPr>
            <sz val="10"/>
            <color rgb="FF333333"/>
            <rFont val="Calibri"/>
            <family val="2"/>
          </rPr>
          <t>SOURCE: Sierra Leone DHS 2013. The survey collected data on school attendance for age 5-24 and educational attainment for age 5 and above.</t>
        </r>
      </text>
    </comment>
    <comment ref="J56" authorId="0" shapeId="0" xr:uid="{00000000-0006-0000-7000-000044000000}">
      <text>
        <r>
          <rPr>
            <sz val="10"/>
            <color rgb="FF333333"/>
            <rFont val="Calibri"/>
            <family val="2"/>
          </rPr>
          <t>SOURCE: Sierra Leone MICS 2017. The survey collected data on school attendance for age 3-24 and educational attainment for age 3 and above.</t>
        </r>
      </text>
    </comment>
    <comment ref="C57" authorId="0" shapeId="0" xr:uid="{00000000-0006-0000-7000-000045000000}">
      <text>
        <r>
          <rPr>
            <sz val="10"/>
            <color rgb="FF333333"/>
            <rFont val="Calibri"/>
            <family val="2"/>
          </rPr>
          <t>SOURCE: Togo MICS 2010. The survey collected data on school attendance for age 3-24 and educational attainment for age 3 and above.</t>
        </r>
      </text>
    </comment>
    <comment ref="G57" authorId="0" shapeId="0" xr:uid="{00000000-0006-0000-7000-000046000000}">
      <text>
        <r>
          <rPr>
            <sz val="10"/>
            <color rgb="FF333333"/>
            <rFont val="Calibri"/>
            <family val="2"/>
          </rPr>
          <t>SOURCE: Togo DHS 2013-14. The survey collected data on school attendance for age 3-24 and educational attainment for age 3 and above.</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7100-000001000000}">
      <text>
        <r>
          <rPr>
            <sz val="10"/>
            <color rgb="FF333333"/>
            <rFont val="Calibri"/>
            <family val="2"/>
          </rPr>
          <t>SOURCE: Burundi DHS 2010. The survey collected data on school attendance for age 5-24 and educational attainment for age 5 and above.</t>
        </r>
      </text>
    </comment>
    <comment ref="D15" authorId="0" shapeId="0" xr:uid="{00000000-0006-0000-7100-000002000000}">
      <text>
        <r>
          <rPr>
            <sz val="10"/>
            <color rgb="FF333333"/>
            <rFont val="Calibri"/>
            <family val="2"/>
          </rPr>
          <t>SOURCE: Cameroon DHS 2011. The survey collected data on school attendance for age 3-24 and educational attainment for age 3 and above.</t>
        </r>
      </text>
    </comment>
    <comment ref="G15" authorId="0" shapeId="0" xr:uid="{00000000-0006-0000-7100-000003000000}">
      <text>
        <r>
          <rPr>
            <sz val="10"/>
            <color rgb="FF333333"/>
            <rFont val="Calibri"/>
            <family val="2"/>
          </rPr>
          <t>SOURCE: Cameroon MICS 2013-14. The survey collected data on school attendance for age 5-24 and educational attainment for age 5 and above.</t>
        </r>
      </text>
    </comment>
    <comment ref="C16" authorId="0" shapeId="0" xr:uid="{00000000-0006-0000-7100-000004000000}">
      <text>
        <r>
          <rPr>
            <sz val="10"/>
            <color rgb="FF333333"/>
            <rFont val="Calibri"/>
            <family val="2"/>
          </rPr>
          <t>MAGNITUDE: The value will be 0, and should be treated as NIL. SOURCE: Central African Republic MICS 2009-10. The survey collected data on school attendance for age 5-24 and educational attainment for age 5 and above.</t>
        </r>
      </text>
    </comment>
    <comment ref="G17" authorId="0" shapeId="0" xr:uid="{00000000-0006-0000-7100-000005000000}">
      <text>
        <r>
          <rPr>
            <sz val="10"/>
            <color rgb="FF333333"/>
            <rFont val="Calibri"/>
            <family val="2"/>
          </rPr>
          <t>SOURCE: Chad DHS 2014. The survey collected data on school attendance for age 5-24 and educational attainment for age 5 and above.</t>
        </r>
      </text>
    </comment>
    <comment ref="E18" authorId="0" shapeId="0" xr:uid="{00000000-0006-0000-7100-000006000000}">
      <text>
        <r>
          <rPr>
            <sz val="10"/>
            <color rgb="FF333333"/>
            <rFont val="Calibri"/>
            <family val="2"/>
          </rPr>
          <t>SOURCE: Congo DHS 2011-12. The survey collected data on school attendance for age 5-24 and educational attainment for age 5 and above.</t>
        </r>
      </text>
    </comment>
    <comment ref="H18" authorId="0" shapeId="0" xr:uid="{00000000-0006-0000-7100-000007000000}">
      <text>
        <r>
          <rPr>
            <sz val="10"/>
            <color rgb="FF333333"/>
            <rFont val="Calibri"/>
            <family val="2"/>
          </rPr>
          <t>SOURCE: Congo MICS 2014-15. The survey collected data on school attendance for age 5-24 and educational attainment for age 5 and above.</t>
        </r>
      </text>
    </comment>
    <comment ref="C19" authorId="0" shapeId="0" xr:uid="{00000000-0006-0000-7100-000008000000}">
      <text>
        <r>
          <rPr>
            <sz val="10"/>
            <color rgb="FF333333"/>
            <rFont val="Calibri"/>
            <family val="2"/>
          </rPr>
          <t>SOURCE: Democratic Republic of the Congo MICS 2010. The survey collected data on school attendance for age 5-24 and educational attainment for age 5 and above.</t>
        </r>
      </text>
    </comment>
    <comment ref="F19" authorId="0" shapeId="0" xr:uid="{00000000-0006-0000-7100-000009000000}">
      <text>
        <r>
          <rPr>
            <sz val="10"/>
            <color rgb="FF333333"/>
            <rFont val="Calibri"/>
            <family val="2"/>
          </rPr>
          <t>SOURCE: Democratic Republic of the Congo DHS 2013-14. The survey collected data on school attendance for age 5-24 and educational attainment for age 5 and above.</t>
        </r>
      </text>
    </comment>
    <comment ref="E20" authorId="0" shapeId="0" xr:uid="{00000000-0006-0000-7100-00000A000000}">
      <text>
        <r>
          <rPr>
            <sz val="10"/>
            <color rgb="FF333333"/>
            <rFont val="Calibri"/>
            <family val="2"/>
          </rPr>
          <t>SOURCE: Gabon DHS 2012. The survey collected data on school attendance for age 3-24 and educational attainment for age 3 and above.</t>
        </r>
      </text>
    </comment>
    <comment ref="G21" authorId="0" shapeId="0" xr:uid="{00000000-0006-0000-7100-00000B000000}">
      <text>
        <r>
          <rPr>
            <sz val="10"/>
            <color rgb="FF333333"/>
            <rFont val="Calibri"/>
            <family val="2"/>
          </rPr>
          <t>SOURCE: Sao Tome and Principe MICS 2014. The survey collected data on school attendance for age 5-24 and educational attainment for age 3 and above.</t>
        </r>
      </text>
    </comment>
    <comment ref="E22" authorId="0" shapeId="0" xr:uid="{00000000-0006-0000-7100-00000C000000}">
      <text>
        <r>
          <rPr>
            <sz val="10"/>
            <color rgb="FF333333"/>
            <rFont val="Calibri"/>
            <family val="2"/>
          </rPr>
          <t>SOURCE: Comoros DHS 2012. The survey collected data on school attendance for age 3-24 and educational attainment for age 3 and above.</t>
        </r>
      </text>
    </comment>
    <comment ref="D23" authorId="0" shapeId="0" xr:uid="{00000000-0006-0000-7100-00000D000000}">
      <text>
        <r>
          <rPr>
            <sz val="10"/>
            <color rgb="FF333333"/>
            <rFont val="Calibri"/>
            <family val="2"/>
          </rPr>
          <t>SOURCE: Ethiopia DHS 2011. The survey collected data on school attendance for age 5-24 and educational attainment for age 5 and above.</t>
        </r>
      </text>
    </comment>
    <comment ref="I23" authorId="0" shapeId="0" xr:uid="{00000000-0006-0000-7100-00000E000000}">
      <text>
        <r>
          <rPr>
            <sz val="10"/>
            <color rgb="FF333333"/>
            <rFont val="Calibri"/>
            <family val="2"/>
          </rPr>
          <t>SOURCE: Ethiopia DHS 2016. The survey collected data on school attendance for age 5-24 and educational attainment for age 5 and above.</t>
        </r>
      </text>
    </comment>
    <comment ref="G24" authorId="0" shapeId="0" xr:uid="{00000000-0006-0000-7100-00000F000000}">
      <text>
        <r>
          <rPr>
            <sz val="10"/>
            <color rgb="FF333333"/>
            <rFont val="Calibri"/>
            <family val="2"/>
          </rPr>
          <t>SOURCE: Kenya DHS 2014. The survey collected data on school attendance for age 3-24 and educational attainment for age 3 and above.</t>
        </r>
      </text>
    </comment>
    <comment ref="C25" authorId="0" shapeId="0" xr:uid="{00000000-0006-0000-7100-000010000000}">
      <text>
        <r>
          <rPr>
            <sz val="10"/>
            <color rgb="FF333333"/>
            <rFont val="Calibri"/>
            <family val="2"/>
          </rPr>
          <t>SOURCE: Rwanda DHS 2010-2011. The survey collected data on school attendance for age 3-24 and educational attainment for age 3 and above.</t>
        </r>
      </text>
    </comment>
    <comment ref="H25" authorId="0" shapeId="0" xr:uid="{00000000-0006-0000-7100-000011000000}">
      <text>
        <r>
          <rPr>
            <sz val="10"/>
            <color rgb="FF333333"/>
            <rFont val="Calibri"/>
            <family val="2"/>
          </rPr>
          <t>SOURCE: Rwanda DHS 2014-15. The survey collected data on school attendance for age 3-24 and educational attainment for age 3 and above.</t>
        </r>
      </text>
    </comment>
    <comment ref="C26" authorId="0" shapeId="0" xr:uid="{00000000-0006-0000-7100-000012000000}">
      <text>
        <r>
          <rPr>
            <sz val="10"/>
            <color rgb="FF333333"/>
            <rFont val="Calibri"/>
            <family val="2"/>
          </rPr>
          <t>SOURCE: South Sudan MICS 2010. The survey collected data on school attendance for age 5-24 and educational attainment for age 5 and above.</t>
        </r>
      </text>
    </comment>
    <comment ref="G27" authorId="0" shapeId="0" xr:uid="{00000000-0006-0000-7100-000013000000}">
      <text>
        <r>
          <rPr>
            <sz val="10"/>
            <color rgb="FF333333"/>
            <rFont val="Calibri"/>
            <family val="2"/>
          </rPr>
          <t>SOURCE: Sudan MICS 2014. The survey collected data on school attendance for age 4-24 and educational attainment for age 4 and above.</t>
        </r>
      </text>
    </comment>
    <comment ref="D28" authorId="0" shapeId="0" xr:uid="{00000000-0006-0000-7100-000014000000}">
      <text>
        <r>
          <rPr>
            <sz val="10"/>
            <color rgb="FF333333"/>
            <rFont val="Calibri"/>
            <family val="2"/>
          </rPr>
          <t>SOURCE: Uganda DHS 2011. The survey collected data on school attendance for age 3-24 and educational attainment for age 3 and above.</t>
        </r>
      </text>
    </comment>
    <comment ref="I28" authorId="0" shapeId="0" xr:uid="{00000000-0006-0000-7100-000015000000}">
      <text>
        <r>
          <rPr>
            <sz val="10"/>
            <color rgb="FF333333"/>
            <rFont val="Calibri"/>
            <family val="2"/>
          </rPr>
          <t>SOURCE: Uganda DHS 2016. The survey collected data on school attendance for age 5-24 and educational attainment for age 5 and above.</t>
        </r>
      </text>
    </comment>
    <comment ref="C29" authorId="0" shapeId="0" xr:uid="{00000000-0006-0000-7100-000016000000}">
      <text>
        <r>
          <rPr>
            <sz val="10"/>
            <color rgb="FF333333"/>
            <rFont val="Calibri"/>
            <family val="2"/>
          </rPr>
          <t>SOURCE: United Republic of Tanzania DHS 2010. The survey collected data on school attendance for age 5-24 and educational attainment for age 5 and above.</t>
        </r>
      </text>
    </comment>
    <comment ref="H29" authorId="0" shapeId="0" xr:uid="{00000000-0006-0000-7100-000017000000}">
      <text>
        <r>
          <rPr>
            <sz val="10"/>
            <color rgb="FF333333"/>
            <rFont val="Calibri"/>
            <family val="2"/>
          </rPr>
          <t>SOURCE: United Republic of Tanzania DHS 2015-16. The survey collected data on school attendance for age 5-24 and educational attainment for age 5 and above.</t>
        </r>
      </text>
    </comment>
    <comment ref="F30" authorId="0" shapeId="0" xr:uid="{00000000-0006-0000-7100-000018000000}">
      <text>
        <r>
          <rPr>
            <sz val="10"/>
            <color rgb="FF333333"/>
            <rFont val="Calibri"/>
            <family val="2"/>
          </rPr>
          <t>SOURCE: Algeria MICS 2012-13. The survey collected data on school attendance for age 5-24 and educational attainment for age 5 and above.</t>
        </r>
      </text>
    </comment>
    <comment ref="G31" authorId="0" shapeId="0" xr:uid="{00000000-0006-0000-7100-000019000000}">
      <text>
        <r>
          <rPr>
            <sz val="10"/>
            <color rgb="FF333333"/>
            <rFont val="Calibri"/>
            <family val="2"/>
          </rPr>
          <t>SOURCE: Egypt DHS 2014. The survey collected data on school attendance for age 6-24 and educational attainment for age 6 and above.</t>
        </r>
      </text>
    </comment>
    <comment ref="D32" authorId="0" shapeId="0" xr:uid="{00000000-0006-0000-7100-00001A000000}">
      <text>
        <r>
          <rPr>
            <sz val="10"/>
            <color rgb="FF333333"/>
            <rFont val="Calibri"/>
            <family val="2"/>
          </rPr>
          <t>SOURCE: Mauritania MICS 2010-11. The survey collected data on school attendance for age 5-24 and educational attainment for age 5 and above.</t>
        </r>
      </text>
    </comment>
    <comment ref="H32" authorId="0" shapeId="0" xr:uid="{00000000-0006-0000-7100-00001B000000}">
      <text>
        <r>
          <rPr>
            <sz val="10"/>
            <color rgb="FF333333"/>
            <rFont val="Calibri"/>
            <family val="2"/>
          </rPr>
          <t>SOURCE: Mauritania MICS 2014-15. The survey collected data on school attendance for age 5-24 and educational attainment for age 5 and above.</t>
        </r>
      </text>
    </comment>
    <comment ref="E33" authorId="0" shapeId="0" xr:uid="{00000000-0006-0000-7100-00001C000000}">
      <text>
        <r>
          <rPr>
            <sz val="10"/>
            <color rgb="FF333333"/>
            <rFont val="Calibri"/>
            <family val="2"/>
          </rPr>
          <t>SOURCE: Tunisia MICS 2011-12. The survey collected data on school attendance for age 5-24 and educational attainment for age 5 and above.</t>
        </r>
      </text>
    </comment>
    <comment ref="K33" authorId="0" shapeId="0" xr:uid="{00000000-0006-0000-7100-00001D000000}">
      <text>
        <r>
          <rPr>
            <sz val="10"/>
            <color rgb="FF333333"/>
            <rFont val="Calibri"/>
            <family val="2"/>
          </rPr>
          <t>QUALIFIER: This data point is a NATIONAL ESTIMATE. SOURCE: Tunisia MICS 2018. The survey collected data on school attendance for age 3-24 and educational attainment for age 3 and above. Value based on 25-49 unweighted observations in sample.</t>
        </r>
      </text>
    </comment>
    <comment ref="H34" authorId="0" shapeId="0" xr:uid="{00000000-0006-0000-7100-00001E000000}">
      <text>
        <r>
          <rPr>
            <sz val="10"/>
            <color rgb="FF333333"/>
            <rFont val="Calibri"/>
            <family val="2"/>
          </rPr>
          <t>SOURCE: Angola DHS 2016. The survey collected data on school attendance for age 3-24 and educational attainment for age 3 and above.</t>
        </r>
      </text>
    </comment>
    <comment ref="C35" authorId="0" shapeId="0" xr:uid="{00000000-0006-0000-7100-00001F000000}">
      <text>
        <r>
          <rPr>
            <sz val="10"/>
            <color rgb="FF333333"/>
            <rFont val="Calibri"/>
            <family val="2"/>
          </rPr>
          <t>SOURCE: Swaziland MICS 2010. The survey collected data on school attendance for age 5-24 and educational attainment for age 5 and above.</t>
        </r>
      </text>
    </comment>
    <comment ref="G35" authorId="0" shapeId="0" xr:uid="{00000000-0006-0000-7100-000020000000}">
      <text>
        <r>
          <rPr>
            <sz val="10"/>
            <color rgb="FF333333"/>
            <rFont val="Calibri"/>
            <family val="2"/>
          </rPr>
          <t>SOURCE: Swaziland MICS 2014. The survey collected data on school attendance for age 5-24 and educational attainment for age 5 and above.</t>
        </r>
      </text>
    </comment>
    <comment ref="G36" authorId="0" shapeId="0" xr:uid="{00000000-0006-0000-7100-000021000000}">
      <text>
        <r>
          <rPr>
            <sz val="10"/>
            <color rgb="FF333333"/>
            <rFont val="Calibri"/>
            <family val="2"/>
          </rPr>
          <t>SOURCE: Lesotho DHS 2014. The survey collected data on school attendance for age 5-24 and educational attainment for age 5 and above.</t>
        </r>
      </text>
    </comment>
    <comment ref="K36" authorId="0" shapeId="0" xr:uid="{00000000-0006-0000-7100-000022000000}">
      <text>
        <r>
          <rPr>
            <sz val="10"/>
            <color rgb="FF333333"/>
            <rFont val="Calibri"/>
            <family val="2"/>
          </rPr>
          <t>QUALIFIER: This data point is a NATIONAL ESTIMATE. SOURCE: Lesotho MICS 2018. The survey collected data on school attendance for age 3-24 and educational attainment for age 3 and above. Value based on 25-49 unweighted observations in sample.</t>
        </r>
      </text>
    </comment>
    <comment ref="C37" authorId="0" shapeId="0" xr:uid="{00000000-0006-0000-7100-000023000000}">
      <text>
        <r>
          <rPr>
            <sz val="10"/>
            <color rgb="FF333333"/>
            <rFont val="Calibri"/>
            <family val="2"/>
          </rPr>
          <t>SOURCE: Malawi DHS 2010. The survey collected data on school attendance for age 5-24 and educational attainment for age 5 and above.</t>
        </r>
      </text>
    </comment>
    <comment ref="I37" authorId="0" shapeId="0" xr:uid="{00000000-0006-0000-7100-000024000000}">
      <text>
        <r>
          <rPr>
            <sz val="10"/>
            <color rgb="FF333333"/>
            <rFont val="Calibri"/>
            <family val="2"/>
          </rPr>
          <t>SOURCE: Malawi DHS 2015-16. The survey collected data on school attendance for age 5-24 and educational attainment for age 5 and above.</t>
        </r>
      </text>
    </comment>
    <comment ref="D38" authorId="0" shapeId="0" xr:uid="{00000000-0006-0000-7100-000025000000}">
      <text>
        <r>
          <rPr>
            <sz val="10"/>
            <color rgb="FF333333"/>
            <rFont val="Calibri"/>
            <family val="2"/>
          </rPr>
          <t>SOURCE: Mozambique DHS 2011. The survey collected data on school attendance for age 5-24 and educational attainment for age 3 and above.</t>
        </r>
      </text>
    </comment>
    <comment ref="F39" authorId="0" shapeId="0" xr:uid="{00000000-0006-0000-7100-000026000000}">
      <text>
        <r>
          <rPr>
            <sz val="10"/>
            <color rgb="FF333333"/>
            <rFont val="Calibri"/>
            <family val="2"/>
          </rPr>
          <t>SOURCE: Namibia DHS 2013. The survey collected data on school attendance for age 5-24 and educational attainment for age 5 and above.</t>
        </r>
      </text>
    </comment>
    <comment ref="I40" authorId="0" shapeId="0" xr:uid="{00000000-0006-0000-7100-000027000000}">
      <text>
        <r>
          <rPr>
            <sz val="10"/>
            <color rgb="FF333333"/>
            <rFont val="Calibri"/>
            <family val="2"/>
          </rPr>
          <t>SOURCE: South Africa DHS 2016. The survey collected data on school attendance and educational attainment for all ages.</t>
        </r>
      </text>
    </comment>
    <comment ref="F41" authorId="0" shapeId="0" xr:uid="{00000000-0006-0000-7100-000028000000}">
      <text>
        <r>
          <rPr>
            <sz val="10"/>
            <color rgb="FF333333"/>
            <rFont val="Calibri"/>
            <family val="2"/>
          </rPr>
          <t>SOURCE: Zambia DHS 2013-14. The survey collected data on school attendance for age 5-24 and educational attainment for age 5 and above.</t>
        </r>
      </text>
    </comment>
    <comment ref="C42" authorId="0" shapeId="0" xr:uid="{00000000-0006-0000-7100-000029000000}">
      <text>
        <r>
          <rPr>
            <sz val="10"/>
            <color rgb="FF333333"/>
            <rFont val="Calibri"/>
            <family val="2"/>
          </rPr>
          <t>SOURCE: Zimbabwe DHS 2010-11. The survey collected data on school attendance for age 5-24 and educational attainment for age 5 and above.</t>
        </r>
      </text>
    </comment>
    <comment ref="H42" authorId="0" shapeId="0" xr:uid="{00000000-0006-0000-7100-00002A000000}">
      <text>
        <r>
          <rPr>
            <sz val="10"/>
            <color rgb="FF333333"/>
            <rFont val="Calibri"/>
            <family val="2"/>
          </rPr>
          <t>SOURCE: Zimbabwe DHS 2015. The survey collected data on school attendance for age 3-24 and educational attainment for age 3 and above.</t>
        </r>
      </text>
    </comment>
    <comment ref="D43" authorId="0" shapeId="0" xr:uid="{00000000-0006-0000-7100-00002B000000}">
      <text>
        <r>
          <rPr>
            <sz val="10"/>
            <color rgb="FF333333"/>
            <rFont val="Calibri"/>
            <family val="2"/>
          </rPr>
          <t>SOURCE: Benin DHS 2011-12. The survey collected data on school attendance for age 5-24 and educational attainment for age 5 and above.</t>
        </r>
      </text>
    </comment>
    <comment ref="G43" authorId="0" shapeId="0" xr:uid="{00000000-0006-0000-7100-00002C000000}">
      <text>
        <r>
          <rPr>
            <sz val="10"/>
            <color rgb="FF333333"/>
            <rFont val="Calibri"/>
            <family val="2"/>
          </rPr>
          <t>SOURCE: Benin MICS 2014. The survey collected data on school attendance for age 5-24 and educational attainment for age 5 and above.</t>
        </r>
      </text>
    </comment>
    <comment ref="K43" authorId="0" shapeId="0" xr:uid="{00000000-0006-0000-7100-00002D000000}">
      <text>
        <r>
          <rPr>
            <sz val="10"/>
            <color rgb="FF333333"/>
            <rFont val="Calibri"/>
            <family val="2"/>
          </rPr>
          <t>SOURCE: Benin DHS 2017-18. The survey collected data on school attendance for age 5-24 and educational attainment for age 5 and above.</t>
        </r>
      </text>
    </comment>
    <comment ref="C44" authorId="0" shapeId="0" xr:uid="{00000000-0006-0000-7100-00002E000000}">
      <text>
        <r>
          <rPr>
            <sz val="10"/>
            <color rgb="FF333333"/>
            <rFont val="Calibri"/>
            <family val="2"/>
          </rPr>
          <t>SOURCE: Burkina Faso DHS 2010. The survey collected data on school attendance for age 5-24 and educational attainment for age 5 and above.</t>
        </r>
      </text>
    </comment>
    <comment ref="E45" authorId="0" shapeId="0" xr:uid="{00000000-0006-0000-7100-00002F000000}">
      <text>
        <r>
          <rPr>
            <sz val="10"/>
            <color rgb="FF333333"/>
            <rFont val="Calibri"/>
            <family val="2"/>
          </rPr>
          <t>SOURCE: Cote d'Ivoire DHS 2011-12. The survey collected data on school attendance for age 3-24 and educational attainment for age 3 and above.</t>
        </r>
      </text>
    </comment>
    <comment ref="I45" authorId="0" shapeId="0" xr:uid="{00000000-0006-0000-7100-000030000000}">
      <text>
        <r>
          <rPr>
            <sz val="10"/>
            <color rgb="FF333333"/>
            <rFont val="Calibri"/>
            <family val="2"/>
          </rPr>
          <t>SOURCE: Cote d'Ivoire MICS 2016. The survey collected data on school attendance for age 5-24 and educational attainment for age 5 and above.</t>
        </r>
      </text>
    </comment>
    <comment ref="C46" authorId="0" shapeId="0" xr:uid="{00000000-0006-0000-7100-000031000000}">
      <text>
        <r>
          <rPr>
            <sz val="10"/>
            <color rgb="FF333333"/>
            <rFont val="Calibri"/>
            <family val="2"/>
          </rPr>
          <t>SOURCE: Gambia MICS 2009-2010. The survey collected data on school attendance for age 3-24 and educational attainment for age 3 and above.</t>
        </r>
      </text>
    </comment>
    <comment ref="F46" authorId="0" shapeId="0" xr:uid="{00000000-0006-0000-7100-000032000000}">
      <text>
        <r>
          <rPr>
            <sz val="10"/>
            <color rgb="FF333333"/>
            <rFont val="Calibri"/>
            <family val="2"/>
          </rPr>
          <t>SOURCE: Gambia DHS 2013. The survey collected data on school attendance for age 3-24 and educational attainment for age 3 and above.</t>
        </r>
      </text>
    </comment>
    <comment ref="G47" authorId="0" shapeId="0" xr:uid="{00000000-0006-0000-7100-000033000000}">
      <text>
        <r>
          <rPr>
            <sz val="10"/>
            <color rgb="FF333333"/>
            <rFont val="Calibri"/>
            <family val="2"/>
          </rPr>
          <t>QUALIFIER: This data point is a NATIONAL ESTIMATE. SOURCE: Ghana DHS 2014. The survey collected data on school attendance for age 3-24 and educational attainment for age 3 and above. Value based on 25-49 unweighted observations in sample.</t>
        </r>
      </text>
    </comment>
    <comment ref="K47" authorId="0" shapeId="0" xr:uid="{00000000-0006-0000-7100-000034000000}">
      <text>
        <r>
          <rPr>
            <sz val="10"/>
            <color rgb="FF333333"/>
            <rFont val="Calibri"/>
            <family val="2"/>
          </rPr>
          <t>QUALIFIER: This data point is a NATIONAL ESTIMATE. SOURCE: Ghana MICS 2017-18. The survey collected data on school attendance for age 3-24 and educational attainment for age 3 and above. Value based on 25-49 unweighted observations in sample.</t>
        </r>
      </text>
    </comment>
    <comment ref="E48" authorId="0" shapeId="0" xr:uid="{00000000-0006-0000-7100-000035000000}">
      <text>
        <r>
          <rPr>
            <sz val="10"/>
            <color rgb="FF333333"/>
            <rFont val="Calibri"/>
            <family val="2"/>
          </rPr>
          <t>SOURCE: Guinea DHS 2012. The survey collected data on school attendance for age 3-24 and educational attainment for age 3 and above.</t>
        </r>
      </text>
    </comment>
    <comment ref="I48" authorId="0" shapeId="0" xr:uid="{00000000-0006-0000-7100-000036000000}">
      <text>
        <r>
          <rPr>
            <sz val="10"/>
            <color rgb="FF333333"/>
            <rFont val="Calibri"/>
            <family val="2"/>
          </rPr>
          <t>SOURCE: Guinea MICS 2016. The survey collected data on school attendance for age 5-24 and educational attainment for age 5 and above.</t>
        </r>
      </text>
    </comment>
    <comment ref="G49" authorId="0" shapeId="0" xr:uid="{00000000-0006-0000-7100-000037000000}">
      <text>
        <r>
          <rPr>
            <sz val="10"/>
            <color rgb="FF333333"/>
            <rFont val="Calibri"/>
            <family val="2"/>
          </rPr>
          <t>SOURCE: Guinea-Bissau MICS 2014. The survey collected data on school attendance for age 5-24 and educational attainment for age 5 and above.</t>
        </r>
      </text>
    </comment>
    <comment ref="F50" authorId="0" shapeId="0" xr:uid="{00000000-0006-0000-7100-000038000000}">
      <text>
        <r>
          <rPr>
            <sz val="10"/>
            <color rgb="FF333333"/>
            <rFont val="Calibri"/>
            <family val="2"/>
          </rPr>
          <t>SOURCE: Liberia DHS 2013. The survey collected data on school attendance for age 5-24 and educational attainment for age 5 and above.</t>
        </r>
      </text>
    </comment>
    <comment ref="F51" authorId="0" shapeId="0" xr:uid="{00000000-0006-0000-7100-000039000000}">
      <text>
        <r>
          <rPr>
            <sz val="10"/>
            <color rgb="FF333333"/>
            <rFont val="Calibri"/>
            <family val="2"/>
          </rPr>
          <t>SOURCE: Mali DHS 2012-13. The survey collected data on school attendance for age 5-24 and educational attainment for age 5 and above.</t>
        </r>
      </text>
    </comment>
    <comment ref="H51" authorId="0" shapeId="0" xr:uid="{00000000-0006-0000-7100-00003A000000}">
      <text>
        <r>
          <rPr>
            <sz val="10"/>
            <color rgb="FF333333"/>
            <rFont val="Calibri"/>
            <family val="2"/>
          </rPr>
          <t>SOURCE: Mali MICS 2015. The survey collected data on school attendance for age 5-24 and educational attainment for age 5 and above.</t>
        </r>
      </text>
    </comment>
    <comment ref="K51" authorId="0" shapeId="0" xr:uid="{00000000-0006-0000-7100-00003B000000}">
      <text>
        <r>
          <rPr>
            <sz val="10"/>
            <color rgb="FF333333"/>
            <rFont val="Calibri"/>
            <family val="2"/>
          </rPr>
          <t>QUALIFIER: This data point is a NATIONAL ESTIMATE. SOURCE: Mali DHS 2018. The survey collected data on school attendance for age 5-24 and educational attainment for age 5 and above. Value based on 25-49 unweighted observations in sample.</t>
        </r>
      </text>
    </comment>
    <comment ref="E52" authorId="0" shapeId="0" xr:uid="{00000000-0006-0000-7100-00003C000000}">
      <text>
        <r>
          <rPr>
            <sz val="10"/>
            <color rgb="FF333333"/>
            <rFont val="Calibri"/>
            <family val="2"/>
          </rPr>
          <t>SOURCE: Niger DHS 2012. The survey collected data on school attendance for age 5-24 and educational attainment for age 5 and above.</t>
        </r>
      </text>
    </comment>
    <comment ref="D53" authorId="0" shapeId="0" xr:uid="{00000000-0006-0000-7100-00003D000000}">
      <text>
        <r>
          <rPr>
            <sz val="10"/>
            <color rgb="FF333333"/>
            <rFont val="Calibri"/>
            <family val="2"/>
          </rPr>
          <t>SOURCE: Nigeria MICS 2011. The survey collected data on school attendance for age 5-24 and educational attainment for age 5 and above.</t>
        </r>
      </text>
    </comment>
    <comment ref="F53" authorId="0" shapeId="0" xr:uid="{00000000-0006-0000-7100-00003E000000}">
      <text>
        <r>
          <rPr>
            <sz val="10"/>
            <color rgb="FF333333"/>
            <rFont val="Calibri"/>
            <family val="2"/>
          </rPr>
          <t>SOURCE: Nigeria DHS 2013. The survey collected data on school attendance for age 5-24 and educational attainment for age 5 and above.</t>
        </r>
      </text>
    </comment>
    <comment ref="I53" authorId="0" shapeId="0" xr:uid="{00000000-0006-0000-7100-00003F000000}">
      <text>
        <r>
          <rPr>
            <sz val="10"/>
            <color rgb="FF333333"/>
            <rFont val="Calibri"/>
            <family val="2"/>
          </rPr>
          <t>SOURCE: Nigeria MICS 2016-17. The survey collected data on school attendance for age 5-24 and educational attainment for age 5 and above.</t>
        </r>
      </text>
    </comment>
    <comment ref="K53" authorId="0" shapeId="0" xr:uid="{00000000-0006-0000-7100-000040000000}">
      <text>
        <r>
          <rPr>
            <sz val="10"/>
            <color rgb="FF333333"/>
            <rFont val="Calibri"/>
            <family val="2"/>
          </rPr>
          <t>QUALIFIER: This data point is a NATIONAL ESTIMATE. SOURCE: Nigeria DHS 2018. The survey collected data on school attendance for age 5-24 and educational attainment for age 5 and above.</t>
        </r>
      </text>
    </comment>
    <comment ref="D54" authorId="0" shapeId="0" xr:uid="{00000000-0006-0000-7100-000041000000}">
      <text>
        <r>
          <rPr>
            <sz val="10"/>
            <color rgb="FF333333"/>
            <rFont val="Calibri"/>
            <family val="2"/>
          </rPr>
          <t>SOURCE: Senegal DHS 2010-11. The survey collected data on school attendance for age 5-24 and educational attainment for age 5 and above.</t>
        </r>
      </text>
    </comment>
    <comment ref="I54" authorId="0" shapeId="0" xr:uid="{00000000-0006-0000-7100-000042000000}">
      <text>
        <r>
          <rPr>
            <sz val="10"/>
            <color rgb="FF333333"/>
            <rFont val="Calibri"/>
            <family val="2"/>
          </rPr>
          <t>SOURCE: Senegal DHS 2015-16. The survey collected data on school attendance for age 5-24 and educational attainment for age 5 and above.</t>
        </r>
      </text>
    </comment>
    <comment ref="J54" authorId="0" shapeId="0" xr:uid="{00000000-0006-0000-7100-000043000000}">
      <text>
        <r>
          <rPr>
            <sz val="10"/>
            <color rgb="FF333333"/>
            <rFont val="Calibri"/>
            <family val="2"/>
          </rPr>
          <t>SOURCE: Senegal DHS 2017. The survey collected data on school attendance for age 5-24 and educational attainment for age 5 and above.</t>
        </r>
      </text>
    </comment>
    <comment ref="F55" authorId="0" shapeId="0" xr:uid="{00000000-0006-0000-7100-000044000000}">
      <text>
        <r>
          <rPr>
            <sz val="10"/>
            <color rgb="FF333333"/>
            <rFont val="Calibri"/>
            <family val="2"/>
          </rPr>
          <t>SOURCE: Sierra Leone DHS 2013. The survey collected data on school attendance for age 5-24 and educational attainment for age 5 and above.</t>
        </r>
      </text>
    </comment>
    <comment ref="J55" authorId="0" shapeId="0" xr:uid="{00000000-0006-0000-7100-000045000000}">
      <text>
        <r>
          <rPr>
            <sz val="10"/>
            <color rgb="FF333333"/>
            <rFont val="Calibri"/>
            <family val="2"/>
          </rPr>
          <t>SOURCE: Sierra Leone MICS 2017. The survey collected data on school attendance for age 3-24 and educational attainment for age 3 and above.</t>
        </r>
      </text>
    </comment>
    <comment ref="C56" authorId="0" shapeId="0" xr:uid="{00000000-0006-0000-7100-000046000000}">
      <text>
        <r>
          <rPr>
            <sz val="10"/>
            <color rgb="FF333333"/>
            <rFont val="Calibri"/>
            <family val="2"/>
          </rPr>
          <t>SOURCE: Togo MICS 2010. The survey collected data on school attendance for age 3-24 and educational attainment for age 3 and above.</t>
        </r>
      </text>
    </comment>
    <comment ref="G56" authorId="0" shapeId="0" xr:uid="{00000000-0006-0000-7100-000047000000}">
      <text>
        <r>
          <rPr>
            <sz val="10"/>
            <color rgb="FF333333"/>
            <rFont val="Calibri"/>
            <family val="2"/>
          </rPr>
          <t>SOURCE: Togo DHS 2013-14. The survey collected data on school attendance for age 3-24 and educational attainment for age 3 and above.</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7200-000001000000}">
      <text>
        <r>
          <rPr>
            <sz val="10"/>
            <color rgb="FF333333"/>
            <rFont val="Calibri"/>
            <family val="2"/>
          </rPr>
          <t>SOURCE: Burundi DHS 2010. The survey collected data on school attendance for age 5-24 and educational attainment for age 5 and above.</t>
        </r>
      </text>
    </comment>
    <comment ref="D15" authorId="0" shapeId="0" xr:uid="{00000000-0006-0000-7200-000002000000}">
      <text>
        <r>
          <rPr>
            <sz val="10"/>
            <color rgb="FF333333"/>
            <rFont val="Calibri"/>
            <family val="2"/>
          </rPr>
          <t>MAGNITUDE: The value will be 0, and should be treated as NIL. SOURCE: Cameroon DHS 2011. The survey collected data on school attendance for age 3-24 and educational attainment for age 3 and above.</t>
        </r>
      </text>
    </comment>
    <comment ref="G15" authorId="0" shapeId="0" xr:uid="{00000000-0006-0000-7200-000003000000}">
      <text>
        <r>
          <rPr>
            <sz val="10"/>
            <color rgb="FF333333"/>
            <rFont val="Calibri"/>
            <family val="2"/>
          </rPr>
          <t>MAGNITUDE: The value will be 0, and should be treated as NIL. SOURCE: Cameroon MICS 2013-14. The survey collected data on school attendance for age 5-24 and educational attainment for age 5 and above.</t>
        </r>
      </text>
    </comment>
    <comment ref="C16" authorId="0" shapeId="0" xr:uid="{00000000-0006-0000-7200-000004000000}">
      <text>
        <r>
          <rPr>
            <sz val="10"/>
            <color rgb="FF333333"/>
            <rFont val="Calibri"/>
            <family val="2"/>
          </rPr>
          <t>MAGNITUDE: The value will be 0, and should be treated as NIL. SOURCE: Central African Republic MICS 2009-10. The survey collected data on school attendance for age 5-24 and educational attainment for age 5 and above.</t>
        </r>
      </text>
    </comment>
    <comment ref="G17" authorId="0" shapeId="0" xr:uid="{00000000-0006-0000-7200-000005000000}">
      <text>
        <r>
          <rPr>
            <sz val="10"/>
            <color rgb="FF333333"/>
            <rFont val="Calibri"/>
            <family val="2"/>
          </rPr>
          <t>SOURCE: Chad DHS 2014. The survey collected data on school attendance for age 5-24 and educational attainment for age 5 and above.</t>
        </r>
      </text>
    </comment>
    <comment ref="E18" authorId="0" shapeId="0" xr:uid="{00000000-0006-0000-7200-000006000000}">
      <text>
        <r>
          <rPr>
            <sz val="10"/>
            <color rgb="FF333333"/>
            <rFont val="Calibri"/>
            <family val="2"/>
          </rPr>
          <t>SOURCE: Congo DHS 2011-12. The survey collected data on school attendance for age 5-24 and educational attainment for age 5 and above.</t>
        </r>
      </text>
    </comment>
    <comment ref="H18" authorId="0" shapeId="0" xr:uid="{00000000-0006-0000-7200-000007000000}">
      <text>
        <r>
          <rPr>
            <sz val="10"/>
            <color rgb="FF333333"/>
            <rFont val="Calibri"/>
            <family val="2"/>
          </rPr>
          <t>SOURCE: Congo MICS 2014-15. The survey collected data on school attendance for age 5-24 and educational attainment for age 5 and above.</t>
        </r>
      </text>
    </comment>
    <comment ref="C19" authorId="0" shapeId="0" xr:uid="{00000000-0006-0000-7200-000008000000}">
      <text>
        <r>
          <rPr>
            <sz val="10"/>
            <color rgb="FF333333"/>
            <rFont val="Calibri"/>
            <family val="2"/>
          </rPr>
          <t>MAGNITUDE: The value will be 0, and should be treated as NIL. SOURCE: Democratic Republic of the Congo MICS 2010. The survey collected data on school attendance for age 5-24 and educational attainment for age 5 and above.</t>
        </r>
      </text>
    </comment>
    <comment ref="F19" authorId="0" shapeId="0" xr:uid="{00000000-0006-0000-7200-000009000000}">
      <text>
        <r>
          <rPr>
            <sz val="10"/>
            <color rgb="FF333333"/>
            <rFont val="Calibri"/>
            <family val="2"/>
          </rPr>
          <t>SOURCE: Democratic Republic of the Congo DHS 2013-14. The survey collected data on school attendance for age 5-24 and educational attainment for age 5 and above.</t>
        </r>
      </text>
    </comment>
    <comment ref="E20" authorId="0" shapeId="0" xr:uid="{00000000-0006-0000-7200-00000A000000}">
      <text>
        <r>
          <rPr>
            <sz val="10"/>
            <color rgb="FF333333"/>
            <rFont val="Calibri"/>
            <family val="2"/>
          </rPr>
          <t>SOURCE: Gabon DHS 2012. The survey collected data on school attendance for age 3-24 and educational attainment for age 3 and above.</t>
        </r>
      </text>
    </comment>
    <comment ref="G21" authorId="0" shapeId="0" xr:uid="{00000000-0006-0000-7200-00000B000000}">
      <text>
        <r>
          <rPr>
            <sz val="10"/>
            <color rgb="FF333333"/>
            <rFont val="Calibri"/>
            <family val="2"/>
          </rPr>
          <t>SOURCE: Sao Tome and Principe MICS 2014. The survey collected data on school attendance for age 5-24 and educational attainment for age 3 and above.</t>
        </r>
      </text>
    </comment>
    <comment ref="E22" authorId="0" shapeId="0" xr:uid="{00000000-0006-0000-7200-00000C000000}">
      <text>
        <r>
          <rPr>
            <sz val="10"/>
            <color rgb="FF333333"/>
            <rFont val="Calibri"/>
            <family val="2"/>
          </rPr>
          <t>SOURCE: Comoros DHS 2012. The survey collected data on school attendance for age 3-24 and educational attainment for age 3 and above.</t>
        </r>
      </text>
    </comment>
    <comment ref="D23" authorId="0" shapeId="0" xr:uid="{00000000-0006-0000-7200-00000D000000}">
      <text>
        <r>
          <rPr>
            <sz val="10"/>
            <color rgb="FF333333"/>
            <rFont val="Calibri"/>
            <family val="2"/>
          </rPr>
          <t>SOURCE: Ethiopia DHS 2011. The survey collected data on school attendance for age 5-24 and educational attainment for age 5 and above.</t>
        </r>
      </text>
    </comment>
    <comment ref="I23" authorId="0" shapeId="0" xr:uid="{00000000-0006-0000-7200-00000E000000}">
      <text>
        <r>
          <rPr>
            <sz val="10"/>
            <color rgb="FF333333"/>
            <rFont val="Calibri"/>
            <family val="2"/>
          </rPr>
          <t>SOURCE: Ethiopia DHS 2016. The survey collected data on school attendance for age 5-24 and educational attainment for age 5 and above.</t>
        </r>
      </text>
    </comment>
    <comment ref="G24" authorId="0" shapeId="0" xr:uid="{00000000-0006-0000-7200-00000F000000}">
      <text>
        <r>
          <rPr>
            <sz val="10"/>
            <color rgb="FF333333"/>
            <rFont val="Calibri"/>
            <family val="2"/>
          </rPr>
          <t>SOURCE: Kenya DHS 2014. The survey collected data on school attendance for age 3-24 and educational attainment for age 3 and above.</t>
        </r>
      </text>
    </comment>
    <comment ref="C25" authorId="0" shapeId="0" xr:uid="{00000000-0006-0000-7200-000010000000}">
      <text>
        <r>
          <rPr>
            <sz val="10"/>
            <color rgb="FF333333"/>
            <rFont val="Calibri"/>
            <family val="2"/>
          </rPr>
          <t>SOURCE: Rwanda DHS 2010-2011. The survey collected data on school attendance for age 3-24 and educational attainment for age 3 and above.</t>
        </r>
      </text>
    </comment>
    <comment ref="H25" authorId="0" shapeId="0" xr:uid="{00000000-0006-0000-7200-000011000000}">
      <text>
        <r>
          <rPr>
            <sz val="10"/>
            <color rgb="FF333333"/>
            <rFont val="Calibri"/>
            <family val="2"/>
          </rPr>
          <t>SOURCE: Rwanda DHS 2014-15. The survey collected data on school attendance for age 3-24 and educational attainment for age 3 and above.</t>
        </r>
      </text>
    </comment>
    <comment ref="C26" authorId="0" shapeId="0" xr:uid="{00000000-0006-0000-7200-000012000000}">
      <text>
        <r>
          <rPr>
            <sz val="10"/>
            <color rgb="FF333333"/>
            <rFont val="Calibri"/>
            <family val="2"/>
          </rPr>
          <t>SOURCE: South Sudan MICS 2010. The survey collected data on school attendance for age 5-24 and educational attainment for age 5 and above.</t>
        </r>
      </text>
    </comment>
    <comment ref="G27" authorId="0" shapeId="0" xr:uid="{00000000-0006-0000-7200-000013000000}">
      <text>
        <r>
          <rPr>
            <sz val="10"/>
            <color rgb="FF333333"/>
            <rFont val="Calibri"/>
            <family val="2"/>
          </rPr>
          <t>SOURCE: Sudan MICS 2014. The survey collected data on school attendance for age 4-24 and educational attainment for age 4 and above.</t>
        </r>
      </text>
    </comment>
    <comment ref="D28" authorId="0" shapeId="0" xr:uid="{00000000-0006-0000-7200-000014000000}">
      <text>
        <r>
          <rPr>
            <sz val="10"/>
            <color rgb="FF333333"/>
            <rFont val="Calibri"/>
            <family val="2"/>
          </rPr>
          <t>SOURCE: Uganda DHS 2011. The survey collected data on school attendance for age 3-24 and educational attainment for age 3 and above.</t>
        </r>
      </text>
    </comment>
    <comment ref="I28" authorId="0" shapeId="0" xr:uid="{00000000-0006-0000-7200-000015000000}">
      <text>
        <r>
          <rPr>
            <sz val="10"/>
            <color rgb="FF333333"/>
            <rFont val="Calibri"/>
            <family val="2"/>
          </rPr>
          <t>SOURCE: Uganda DHS 2016. The survey collected data on school attendance for age 5-24 and educational attainment for age 5 and above.</t>
        </r>
      </text>
    </comment>
    <comment ref="C29" authorId="0" shapeId="0" xr:uid="{00000000-0006-0000-7200-000016000000}">
      <text>
        <r>
          <rPr>
            <sz val="10"/>
            <color rgb="FF333333"/>
            <rFont val="Calibri"/>
            <family val="2"/>
          </rPr>
          <t>MAGNITUDE: The value will be 0, and should be treated as NIL. SOURCE: United Republic of Tanzania DHS 2010. The survey collected data on school attendance for age 5-24 and educational attainment for age 5 and above.</t>
        </r>
      </text>
    </comment>
    <comment ref="H29" authorId="0" shapeId="0" xr:uid="{00000000-0006-0000-7200-000017000000}">
      <text>
        <r>
          <rPr>
            <sz val="10"/>
            <color rgb="FF333333"/>
            <rFont val="Calibri"/>
            <family val="2"/>
          </rPr>
          <t>MAGNITUDE: The value will be 0, and should be treated as NIL. SOURCE: United Republic of Tanzania DHS 2015-16. The survey collected data on school attendance for age 5-24 and educational attainment for age 5 and above.</t>
        </r>
      </text>
    </comment>
    <comment ref="F30" authorId="0" shapeId="0" xr:uid="{00000000-0006-0000-7200-000018000000}">
      <text>
        <r>
          <rPr>
            <sz val="10"/>
            <color rgb="FF333333"/>
            <rFont val="Calibri"/>
            <family val="2"/>
          </rPr>
          <t>SOURCE: Algeria MICS 2012-13. The survey collected data on school attendance for age 5-24 and educational attainment for age 5 and above.</t>
        </r>
      </text>
    </comment>
    <comment ref="G31" authorId="0" shapeId="0" xr:uid="{00000000-0006-0000-7200-000019000000}">
      <text>
        <r>
          <rPr>
            <sz val="10"/>
            <color rgb="FF333333"/>
            <rFont val="Calibri"/>
            <family val="2"/>
          </rPr>
          <t>SOURCE: Egypt DHS 2014. The survey collected data on school attendance for age 6-24 and educational attainment for age 6 and above.</t>
        </r>
      </text>
    </comment>
    <comment ref="D32" authorId="0" shapeId="0" xr:uid="{00000000-0006-0000-7200-00001A000000}">
      <text>
        <r>
          <rPr>
            <sz val="10"/>
            <color rgb="FF333333"/>
            <rFont val="Calibri"/>
            <family val="2"/>
          </rPr>
          <t>MAGNITUDE: The value will be 0, and should be treated as NIL. SOURCE: Mauritania MICS 2010-11. The survey collected data on school attendance for age 5-24 and educational attainment for age 5 and above.</t>
        </r>
      </text>
    </comment>
    <comment ref="H32" authorId="0" shapeId="0" xr:uid="{00000000-0006-0000-7200-00001B000000}">
      <text>
        <r>
          <rPr>
            <sz val="10"/>
            <color rgb="FF333333"/>
            <rFont val="Calibri"/>
            <family val="2"/>
          </rPr>
          <t>SOURCE: Mauritania MICS 2014-15. The survey collected data on school attendance for age 5-24 and educational attainment for age 5 and above.</t>
        </r>
      </text>
    </comment>
    <comment ref="E33" authorId="0" shapeId="0" xr:uid="{00000000-0006-0000-7200-00001C000000}">
      <text>
        <r>
          <rPr>
            <sz val="10"/>
            <color rgb="FF333333"/>
            <rFont val="Calibri"/>
            <family val="2"/>
          </rPr>
          <t>SOURCE: Tunisia MICS 2011-12. The survey collected data on school attendance for age 5-24 and educational attainment for age 5 and above.</t>
        </r>
      </text>
    </comment>
    <comment ref="K33" authorId="0" shapeId="0" xr:uid="{00000000-0006-0000-7200-00001D000000}">
      <text>
        <r>
          <rPr>
            <sz val="10"/>
            <color rgb="FF333333"/>
            <rFont val="Calibri"/>
            <family val="2"/>
          </rPr>
          <t>QUALIFIER: This data point is a NATIONAL ESTIMATE. SOURCE: Tunisia MICS 2018. The survey collected data on school attendance for age 3-24 and educational attainment for age 3 and above.</t>
        </r>
      </text>
    </comment>
    <comment ref="H34" authorId="0" shapeId="0" xr:uid="{00000000-0006-0000-7200-00001E000000}">
      <text>
        <r>
          <rPr>
            <sz val="10"/>
            <color rgb="FF333333"/>
            <rFont val="Calibri"/>
            <family val="2"/>
          </rPr>
          <t>SOURCE: Angola DHS 2016. The survey collected data on school attendance for age 3-24 and educational attainment for age 3 and above.</t>
        </r>
      </text>
    </comment>
    <comment ref="C35" authorId="0" shapeId="0" xr:uid="{00000000-0006-0000-7200-00001F000000}">
      <text>
        <r>
          <rPr>
            <sz val="10"/>
            <color rgb="FF333333"/>
            <rFont val="Calibri"/>
            <family val="2"/>
          </rPr>
          <t>MAGNITUDE: The value will be 0, and should be treated as NIL. SOURCE: Swaziland MICS 2010. The survey collected data on school attendance for age 5-24 and educational attainment for age 5 and above.</t>
        </r>
      </text>
    </comment>
    <comment ref="G35" authorId="0" shapeId="0" xr:uid="{00000000-0006-0000-7200-000020000000}">
      <text>
        <r>
          <rPr>
            <sz val="10"/>
            <color rgb="FF333333"/>
            <rFont val="Calibri"/>
            <family val="2"/>
          </rPr>
          <t>MAGNITUDE: The value will be 0, and should be treated as NIL. SOURCE: Swaziland MICS 2014. The survey collected data on school attendance for age 5-24 and educational attainment for age 5 and above.</t>
        </r>
      </text>
    </comment>
    <comment ref="G36" authorId="0" shapeId="0" xr:uid="{00000000-0006-0000-7200-000021000000}">
      <text>
        <r>
          <rPr>
            <sz val="10"/>
            <color rgb="FF333333"/>
            <rFont val="Calibri"/>
            <family val="2"/>
          </rPr>
          <t>SOURCE: Lesotho DHS 2014. The survey collected data on school attendance for age 5-24 and educational attainment for age 5 and above.</t>
        </r>
      </text>
    </comment>
    <comment ref="C37" authorId="0" shapeId="0" xr:uid="{00000000-0006-0000-7200-000022000000}">
      <text>
        <r>
          <rPr>
            <sz val="10"/>
            <color rgb="FF333333"/>
            <rFont val="Calibri"/>
            <family val="2"/>
          </rPr>
          <t>MAGNITUDE: The value will be 0, and should be treated as NIL. SOURCE: Malawi DHS 2010. The survey collected data on school attendance for age 5-24 and educational attainment for age 5 and above.</t>
        </r>
      </text>
    </comment>
    <comment ref="I37" authorId="0" shapeId="0" xr:uid="{00000000-0006-0000-7200-000023000000}">
      <text>
        <r>
          <rPr>
            <sz val="10"/>
            <color rgb="FF333333"/>
            <rFont val="Calibri"/>
            <family val="2"/>
          </rPr>
          <t>SOURCE: Malawi DHS 2015-16. The survey collected data on school attendance for age 5-24 and educational attainment for age 5 and above.</t>
        </r>
      </text>
    </comment>
    <comment ref="D38" authorId="0" shapeId="0" xr:uid="{00000000-0006-0000-7200-000024000000}">
      <text>
        <r>
          <rPr>
            <sz val="10"/>
            <color rgb="FF333333"/>
            <rFont val="Calibri"/>
            <family val="2"/>
          </rPr>
          <t>MAGNITUDE: The value will be 0, and should be treated as NIL. SOURCE: Mozambique DHS 2011. The survey collected data on school attendance for age 5-24 and educational attainment for age 3 and above.</t>
        </r>
      </text>
    </comment>
    <comment ref="F39" authorId="0" shapeId="0" xr:uid="{00000000-0006-0000-7200-000025000000}">
      <text>
        <r>
          <rPr>
            <sz val="10"/>
            <color rgb="FF333333"/>
            <rFont val="Calibri"/>
            <family val="2"/>
          </rPr>
          <t>SOURCE: Namibia DHS 2013. The survey collected data on school attendance for age 5-24 and educational attainment for age 5 and above.</t>
        </r>
      </text>
    </comment>
    <comment ref="I40" authorId="0" shapeId="0" xr:uid="{00000000-0006-0000-7200-000026000000}">
      <text>
        <r>
          <rPr>
            <sz val="10"/>
            <color rgb="FF333333"/>
            <rFont val="Calibri"/>
            <family val="2"/>
          </rPr>
          <t>SOURCE: South Africa DHS 2016. The survey collected data on school attendance and educational attainment for all ages.</t>
        </r>
      </text>
    </comment>
    <comment ref="F41" authorId="0" shapeId="0" xr:uid="{00000000-0006-0000-7200-000027000000}">
      <text>
        <r>
          <rPr>
            <sz val="10"/>
            <color rgb="FF333333"/>
            <rFont val="Calibri"/>
            <family val="2"/>
          </rPr>
          <t>MAGNITUDE: The value will be 0, and should be treated as NIL. SOURCE: Zambia DHS 2013-14. The survey collected data on school attendance for age 5-24 and educational attainment for age 5 and above.</t>
        </r>
      </text>
    </comment>
    <comment ref="C42" authorId="0" shapeId="0" xr:uid="{00000000-0006-0000-7200-000028000000}">
      <text>
        <r>
          <rPr>
            <sz val="10"/>
            <color rgb="FF333333"/>
            <rFont val="Calibri"/>
            <family val="2"/>
          </rPr>
          <t>MAGNITUDE: The value will be 0, and should be treated as NIL. SOURCE: Zimbabwe DHS 2010-11. The survey collected data on school attendance for age 5-24 and educational attainment for age 5 and above.</t>
        </r>
      </text>
    </comment>
    <comment ref="H42" authorId="0" shapeId="0" xr:uid="{00000000-0006-0000-7200-000029000000}">
      <text>
        <r>
          <rPr>
            <sz val="10"/>
            <color rgb="FF333333"/>
            <rFont val="Calibri"/>
            <family val="2"/>
          </rPr>
          <t>MAGNITUDE: The value will be 0, and should be treated as NIL. SOURCE: Zimbabwe DHS 2015. The survey collected data on school attendance for age 3-24 and educational attainment for age 3 and above.</t>
        </r>
      </text>
    </comment>
    <comment ref="D43" authorId="0" shapeId="0" xr:uid="{00000000-0006-0000-7200-00002A000000}">
      <text>
        <r>
          <rPr>
            <sz val="10"/>
            <color rgb="FF333333"/>
            <rFont val="Calibri"/>
            <family val="2"/>
          </rPr>
          <t>SOURCE: Benin DHS 2011-12. The survey collected data on school attendance for age 5-24 and educational attainment for age 5 and above.</t>
        </r>
      </text>
    </comment>
    <comment ref="G43" authorId="0" shapeId="0" xr:uid="{00000000-0006-0000-7200-00002B000000}">
      <text>
        <r>
          <rPr>
            <sz val="10"/>
            <color rgb="FF333333"/>
            <rFont val="Calibri"/>
            <family val="2"/>
          </rPr>
          <t>SOURCE: Benin MICS 2014. The survey collected data on school attendance for age 5-24 and educational attainment for age 5 and above.</t>
        </r>
      </text>
    </comment>
    <comment ref="K43" authorId="0" shapeId="0" xr:uid="{00000000-0006-0000-7200-00002C000000}">
      <text>
        <r>
          <rPr>
            <sz val="10"/>
            <color rgb="FF333333"/>
            <rFont val="Calibri"/>
            <family val="2"/>
          </rPr>
          <t>SOURCE: Benin DHS 2017-18. The survey collected data on school attendance for age 5-24 and educational attainment for age 5 and above.</t>
        </r>
      </text>
    </comment>
    <comment ref="C44" authorId="0" shapeId="0" xr:uid="{00000000-0006-0000-7200-00002D000000}">
      <text>
        <r>
          <rPr>
            <sz val="10"/>
            <color rgb="FF333333"/>
            <rFont val="Calibri"/>
            <family val="2"/>
          </rPr>
          <t>SOURCE: Burkina Faso DHS 2010. The survey collected data on school attendance for age 5-24 and educational attainment for age 5 and above.</t>
        </r>
      </text>
    </comment>
    <comment ref="E45" authorId="0" shapeId="0" xr:uid="{00000000-0006-0000-7200-00002E000000}">
      <text>
        <r>
          <rPr>
            <sz val="10"/>
            <color rgb="FF333333"/>
            <rFont val="Calibri"/>
            <family val="2"/>
          </rPr>
          <t>MAGNITUDE: The value will be 0, and should be treated as NIL. SOURCE: Cote d'Ivoire DHS 2011-12. The survey collected data on school attendance for age 3-24 and educational attainment for age 3 and above.</t>
        </r>
      </text>
    </comment>
    <comment ref="I45" authorId="0" shapeId="0" xr:uid="{00000000-0006-0000-7200-00002F000000}">
      <text>
        <r>
          <rPr>
            <sz val="10"/>
            <color rgb="FF333333"/>
            <rFont val="Calibri"/>
            <family val="2"/>
          </rPr>
          <t>MAGNITUDE: The value will be 0, and should be treated as NIL. SOURCE: Cote d'Ivoire MICS 2016. The survey collected data on school attendance for age 5-24 and educational attainment for age 5 and above.</t>
        </r>
      </text>
    </comment>
    <comment ref="C46" authorId="0" shapeId="0" xr:uid="{00000000-0006-0000-7200-000030000000}">
      <text>
        <r>
          <rPr>
            <sz val="10"/>
            <color rgb="FF333333"/>
            <rFont val="Calibri"/>
            <family val="2"/>
          </rPr>
          <t>SOURCE: Gambia MICS 2009-2010. The survey collected data on school attendance for age 3-24 and educational attainment for age 3 and above.</t>
        </r>
      </text>
    </comment>
    <comment ref="F46" authorId="0" shapeId="0" xr:uid="{00000000-0006-0000-7200-000031000000}">
      <text>
        <r>
          <rPr>
            <sz val="10"/>
            <color rgb="FF333333"/>
            <rFont val="Calibri"/>
            <family val="2"/>
          </rPr>
          <t>SOURCE: Gambia DHS 2013. The survey collected data on school attendance for age 3-24 and educational attainment for age 3 and above.</t>
        </r>
      </text>
    </comment>
    <comment ref="E47" authorId="0" shapeId="0" xr:uid="{00000000-0006-0000-7200-000032000000}">
      <text>
        <r>
          <rPr>
            <sz val="10"/>
            <color rgb="FF333333"/>
            <rFont val="Calibri"/>
            <family val="2"/>
          </rPr>
          <t>SOURCE: Guinea DHS 2012. The survey collected data on school attendance for age 3-24 and educational attainment for age 3 and above.</t>
        </r>
      </text>
    </comment>
    <comment ref="I47" authorId="0" shapeId="0" xr:uid="{00000000-0006-0000-7200-000033000000}">
      <text>
        <r>
          <rPr>
            <sz val="10"/>
            <color rgb="FF333333"/>
            <rFont val="Calibri"/>
            <family val="2"/>
          </rPr>
          <t>MAGNITUDE: The value will be 0, and should be treated as NIL. SOURCE: Guinea MICS 2016. The survey collected data on school attendance for age 5-24 and educational attainment for age 5 and above.</t>
        </r>
      </text>
    </comment>
    <comment ref="G48" authorId="0" shapeId="0" xr:uid="{00000000-0006-0000-7200-000034000000}">
      <text>
        <r>
          <rPr>
            <sz val="10"/>
            <color rgb="FF333333"/>
            <rFont val="Calibri"/>
            <family val="2"/>
          </rPr>
          <t>SOURCE: Guinea-Bissau MICS 2014. The survey collected data on school attendance for age 5-24 and educational attainment for age 5 and above.</t>
        </r>
      </text>
    </comment>
    <comment ref="F49" authorId="0" shapeId="0" xr:uid="{00000000-0006-0000-7200-000035000000}">
      <text>
        <r>
          <rPr>
            <sz val="10"/>
            <color rgb="FF333333"/>
            <rFont val="Calibri"/>
            <family val="2"/>
          </rPr>
          <t>MAGNITUDE: The value will be 0, and should be treated as NIL. SOURCE: Liberia DHS 2013. The survey collected data on school attendance for age 5-24 and educational attainment for age 5 and above.</t>
        </r>
      </text>
    </comment>
    <comment ref="F50" authorId="0" shapeId="0" xr:uid="{00000000-0006-0000-7200-000036000000}">
      <text>
        <r>
          <rPr>
            <sz val="10"/>
            <color rgb="FF333333"/>
            <rFont val="Calibri"/>
            <family val="2"/>
          </rPr>
          <t>SOURCE: Mali DHS 2012-13. The survey collected data on school attendance for age 5-24 and educational attainment for age 5 and above.</t>
        </r>
      </text>
    </comment>
    <comment ref="H50" authorId="0" shapeId="0" xr:uid="{00000000-0006-0000-7200-000037000000}">
      <text>
        <r>
          <rPr>
            <sz val="10"/>
            <color rgb="FF333333"/>
            <rFont val="Calibri"/>
            <family val="2"/>
          </rPr>
          <t>SOURCE: Mali MICS 2015. The survey collected data on school attendance for age 5-24 and educational attainment for age 5 and above.</t>
        </r>
      </text>
    </comment>
    <comment ref="E51" authorId="0" shapeId="0" xr:uid="{00000000-0006-0000-7200-000038000000}">
      <text>
        <r>
          <rPr>
            <sz val="10"/>
            <color rgb="FF333333"/>
            <rFont val="Calibri"/>
            <family val="2"/>
          </rPr>
          <t>SOURCE: Niger DHS 2012. The survey collected data on school attendance for age 5-24 and educational attainment for age 5 and above.</t>
        </r>
      </text>
    </comment>
    <comment ref="D52" authorId="0" shapeId="0" xr:uid="{00000000-0006-0000-7200-000039000000}">
      <text>
        <r>
          <rPr>
            <sz val="10"/>
            <color rgb="FF333333"/>
            <rFont val="Calibri"/>
            <family val="2"/>
          </rPr>
          <t>SOURCE: Nigeria MICS 2011. The survey collected data on school attendance for age 5-24 and educational attainment for age 5 and above.</t>
        </r>
      </text>
    </comment>
    <comment ref="F52" authorId="0" shapeId="0" xr:uid="{00000000-0006-0000-7200-00003A000000}">
      <text>
        <r>
          <rPr>
            <sz val="10"/>
            <color rgb="FF333333"/>
            <rFont val="Calibri"/>
            <family val="2"/>
          </rPr>
          <t>SOURCE: Nigeria DHS 2013. The survey collected data on school attendance for age 5-24 and educational attainment for age 5 and above.</t>
        </r>
      </text>
    </comment>
    <comment ref="I52" authorId="0" shapeId="0" xr:uid="{00000000-0006-0000-7200-00003B000000}">
      <text>
        <r>
          <rPr>
            <sz val="10"/>
            <color rgb="FF333333"/>
            <rFont val="Calibri"/>
            <family val="2"/>
          </rPr>
          <t>SOURCE: Nigeria MICS 2016-17. The survey collected data on school attendance for age 5-24 and educational attainment for age 5 and above.</t>
        </r>
      </text>
    </comment>
    <comment ref="K52" authorId="0" shapeId="0" xr:uid="{00000000-0006-0000-7200-00003C000000}">
      <text>
        <r>
          <rPr>
            <sz val="10"/>
            <color rgb="FF333333"/>
            <rFont val="Calibri"/>
            <family val="2"/>
          </rPr>
          <t>QUALIFIER: This data point is a NATIONAL ESTIMATE. SOURCE: Nigeria DHS 2018. The survey collected data on school attendance for age 5-24 and educational attainment for age 5 and above. Value based on 25-49 unweighted observations in sample.</t>
        </r>
      </text>
    </comment>
    <comment ref="D53" authorId="0" shapeId="0" xr:uid="{00000000-0006-0000-7200-00003D000000}">
      <text>
        <r>
          <rPr>
            <sz val="10"/>
            <color rgb="FF333333"/>
            <rFont val="Calibri"/>
            <family val="2"/>
          </rPr>
          <t>SOURCE: Senegal DHS 2010-11. The survey collected data on school attendance for age 5-24 and educational attainment for age 5 and above.</t>
        </r>
      </text>
    </comment>
    <comment ref="I53" authorId="0" shapeId="0" xr:uid="{00000000-0006-0000-7200-00003E000000}">
      <text>
        <r>
          <rPr>
            <sz val="10"/>
            <color rgb="FF333333"/>
            <rFont val="Calibri"/>
            <family val="2"/>
          </rPr>
          <t>SOURCE: Senegal DHS 2015-16. The survey collected data on school attendance for age 5-24 and educational attainment for age 5 and above.</t>
        </r>
      </text>
    </comment>
    <comment ref="J53" authorId="0" shapeId="0" xr:uid="{00000000-0006-0000-7200-00003F000000}">
      <text>
        <r>
          <rPr>
            <sz val="10"/>
            <color rgb="FF333333"/>
            <rFont val="Calibri"/>
            <family val="2"/>
          </rPr>
          <t>SOURCE: Senegal DHS 2017. The survey collected data on school attendance for age 5-24 and educational attainment for age 5 and above.</t>
        </r>
      </text>
    </comment>
    <comment ref="F54" authorId="0" shapeId="0" xr:uid="{00000000-0006-0000-7200-000040000000}">
      <text>
        <r>
          <rPr>
            <sz val="10"/>
            <color rgb="FF333333"/>
            <rFont val="Calibri"/>
            <family val="2"/>
          </rPr>
          <t>SOURCE: Sierra Leone DHS 2013. The survey collected data on school attendance for age 5-24 and educational attainment for age 5 and above.</t>
        </r>
      </text>
    </comment>
    <comment ref="J54" authorId="0" shapeId="0" xr:uid="{00000000-0006-0000-7200-000041000000}">
      <text>
        <r>
          <rPr>
            <sz val="10"/>
            <color rgb="FF333333"/>
            <rFont val="Calibri"/>
            <family val="2"/>
          </rPr>
          <t>MAGNITUDE: The value will be 0, and should be treated as NIL. SOURCE: Sierra Leone MICS 2017. The survey collected data on school attendance for age 3-24 and educational attainment for age 3 and above.</t>
        </r>
      </text>
    </comment>
    <comment ref="C55" authorId="0" shapeId="0" xr:uid="{00000000-0006-0000-7200-000042000000}">
      <text>
        <r>
          <rPr>
            <sz val="10"/>
            <color rgb="FF333333"/>
            <rFont val="Calibri"/>
            <family val="2"/>
          </rPr>
          <t>MAGNITUDE: The value will be 0, and should be treated as NIL. SOURCE: Togo MICS 2010. The survey collected data on school attendance for age 3-24 and educational attainment for age 3 and above.</t>
        </r>
      </text>
    </comment>
    <comment ref="G55" authorId="0" shapeId="0" xr:uid="{00000000-0006-0000-7200-000043000000}">
      <text>
        <r>
          <rPr>
            <sz val="10"/>
            <color rgb="FF333333"/>
            <rFont val="Calibri"/>
            <family val="2"/>
          </rPr>
          <t>SOURCE: Togo DHS 2013-14. The survey collected data on school attendance for age 3-24 and educational attainment for age 3 and above.</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7300-000001000000}">
      <text>
        <r>
          <rPr>
            <sz val="10"/>
            <color rgb="FF333333"/>
            <rFont val="Calibri"/>
            <family val="2"/>
          </rPr>
          <t>MAGNITUDE: The value will be 0, and should be treated as NIL. SOURCE: Burundi DHS 2010. The survey collected data on school attendance for age 5-24 and educational attainment for age 5 and above.</t>
        </r>
      </text>
    </comment>
    <comment ref="D15" authorId="0" shapeId="0" xr:uid="{00000000-0006-0000-7300-000002000000}">
      <text>
        <r>
          <rPr>
            <sz val="10"/>
            <color rgb="FF333333"/>
            <rFont val="Calibri"/>
            <family val="2"/>
          </rPr>
          <t>SOURCE: Cameroon DHS 2011. The survey collected data on school attendance for age 3-24 and educational attainment for age 3 and above.</t>
        </r>
      </text>
    </comment>
    <comment ref="G15" authorId="0" shapeId="0" xr:uid="{00000000-0006-0000-7300-000003000000}">
      <text>
        <r>
          <rPr>
            <sz val="10"/>
            <color rgb="FF333333"/>
            <rFont val="Calibri"/>
            <family val="2"/>
          </rPr>
          <t>SOURCE: Cameroon MICS 2013-14. The survey collected data on school attendance for age 5-24 and educational attainment for age 5 and above.</t>
        </r>
      </text>
    </comment>
    <comment ref="C16" authorId="0" shapeId="0" xr:uid="{00000000-0006-0000-7300-000004000000}">
      <text>
        <r>
          <rPr>
            <sz val="10"/>
            <color rgb="FF333333"/>
            <rFont val="Calibri"/>
            <family val="2"/>
          </rPr>
          <t>MAGNITUDE: The value will be 0, and should be treated as NIL. SOURCE: Central African Republic MICS 2009-10. The survey collected data on school attendance for age 5-24 and educational attainment for age 5 and above.</t>
        </r>
      </text>
    </comment>
    <comment ref="G17" authorId="0" shapeId="0" xr:uid="{00000000-0006-0000-7300-000005000000}">
      <text>
        <r>
          <rPr>
            <sz val="10"/>
            <color rgb="FF333333"/>
            <rFont val="Calibri"/>
            <family val="2"/>
          </rPr>
          <t>MAGNITUDE: The value will be 0, and should be treated as NIL. SOURCE: Chad DHS 2014. The survey collected data on school attendance for age 5-24 and educational attainment for age 5 and above.</t>
        </r>
      </text>
    </comment>
    <comment ref="E18" authorId="0" shapeId="0" xr:uid="{00000000-0006-0000-7300-000006000000}">
      <text>
        <r>
          <rPr>
            <sz val="10"/>
            <color rgb="FF333333"/>
            <rFont val="Calibri"/>
            <family val="2"/>
          </rPr>
          <t>SOURCE: Congo DHS 2011-12. The survey collected data on school attendance for age 5-24 and educational attainment for age 5 and above.</t>
        </r>
      </text>
    </comment>
    <comment ref="H18" authorId="0" shapeId="0" xr:uid="{00000000-0006-0000-7300-000007000000}">
      <text>
        <r>
          <rPr>
            <sz val="10"/>
            <color rgb="FF333333"/>
            <rFont val="Calibri"/>
            <family val="2"/>
          </rPr>
          <t>SOURCE: Congo MICS 2014-15. The survey collected data on school attendance for age 5-24 and educational attainment for age 5 and above.</t>
        </r>
      </text>
    </comment>
    <comment ref="C19" authorId="0" shapeId="0" xr:uid="{00000000-0006-0000-7300-000008000000}">
      <text>
        <r>
          <rPr>
            <sz val="10"/>
            <color rgb="FF333333"/>
            <rFont val="Calibri"/>
            <family val="2"/>
          </rPr>
          <t>MAGNITUDE: The value will be 0, and should be treated as NIL. SOURCE: Democratic Republic of the Congo MICS 2010. The survey collected data on school attendance for age 5-24 and educational attainment for age 5 and above.</t>
        </r>
      </text>
    </comment>
    <comment ref="F19" authorId="0" shapeId="0" xr:uid="{00000000-0006-0000-7300-000009000000}">
      <text>
        <r>
          <rPr>
            <sz val="10"/>
            <color rgb="FF333333"/>
            <rFont val="Calibri"/>
            <family val="2"/>
          </rPr>
          <t>SOURCE: Democratic Republic of the Congo DHS 2013-14. The survey collected data on school attendance for age 5-24 and educational attainment for age 5 and above.</t>
        </r>
      </text>
    </comment>
    <comment ref="E20" authorId="0" shapeId="0" xr:uid="{00000000-0006-0000-7300-00000A000000}">
      <text>
        <r>
          <rPr>
            <sz val="10"/>
            <color rgb="FF333333"/>
            <rFont val="Calibri"/>
            <family val="2"/>
          </rPr>
          <t>SOURCE: Gabon DHS 2012. The survey collected data on school attendance for age 3-24 and educational attainment for age 3 and above.</t>
        </r>
      </text>
    </comment>
    <comment ref="G21" authorId="0" shapeId="0" xr:uid="{00000000-0006-0000-7300-00000B000000}">
      <text>
        <r>
          <rPr>
            <sz val="10"/>
            <color rgb="FF333333"/>
            <rFont val="Calibri"/>
            <family val="2"/>
          </rPr>
          <t>SOURCE: Sao Tome and Principe MICS 2014. The survey collected data on school attendance for age 5-24 and educational attainment for age 3 and above.</t>
        </r>
      </text>
    </comment>
    <comment ref="E22" authorId="0" shapeId="0" xr:uid="{00000000-0006-0000-7300-00000C000000}">
      <text>
        <r>
          <rPr>
            <sz val="10"/>
            <color rgb="FF333333"/>
            <rFont val="Calibri"/>
            <family val="2"/>
          </rPr>
          <t>SOURCE: Comoros DHS 2012. The survey collected data on school attendance for age 3-24 and educational attainment for age 3 and above.</t>
        </r>
      </text>
    </comment>
    <comment ref="D23" authorId="0" shapeId="0" xr:uid="{00000000-0006-0000-7300-00000D000000}">
      <text>
        <r>
          <rPr>
            <sz val="10"/>
            <color rgb="FF333333"/>
            <rFont val="Calibri"/>
            <family val="2"/>
          </rPr>
          <t>SOURCE: Ethiopia DHS 2011. The survey collected data on school attendance for age 5-24 and educational attainment for age 5 and above.</t>
        </r>
      </text>
    </comment>
    <comment ref="I23" authorId="0" shapeId="0" xr:uid="{00000000-0006-0000-7300-00000E000000}">
      <text>
        <r>
          <rPr>
            <sz val="10"/>
            <color rgb="FF333333"/>
            <rFont val="Calibri"/>
            <family val="2"/>
          </rPr>
          <t>SOURCE: Ethiopia DHS 2016. The survey collected data on school attendance for age 5-24 and educational attainment for age 5 and above.</t>
        </r>
      </text>
    </comment>
    <comment ref="G24" authorId="0" shapeId="0" xr:uid="{00000000-0006-0000-7300-00000F000000}">
      <text>
        <r>
          <rPr>
            <sz val="10"/>
            <color rgb="FF333333"/>
            <rFont val="Calibri"/>
            <family val="2"/>
          </rPr>
          <t>SOURCE: Kenya DHS 2014. The survey collected data on school attendance for age 3-24 and educational attainment for age 3 and above.</t>
        </r>
      </text>
    </comment>
    <comment ref="C25" authorId="0" shapeId="0" xr:uid="{00000000-0006-0000-7300-000010000000}">
      <text>
        <r>
          <rPr>
            <sz val="10"/>
            <color rgb="FF333333"/>
            <rFont val="Calibri"/>
            <family val="2"/>
          </rPr>
          <t>MAGNITUDE: The value will be 0, and should be treated as NIL. SOURCE: Rwanda DHS 2010-2011. The survey collected data on school attendance for age 3-24 and educational attainment for age 3 and above.</t>
        </r>
      </text>
    </comment>
    <comment ref="H25" authorId="0" shapeId="0" xr:uid="{00000000-0006-0000-7300-000011000000}">
      <text>
        <r>
          <rPr>
            <sz val="10"/>
            <color rgb="FF333333"/>
            <rFont val="Calibri"/>
            <family val="2"/>
          </rPr>
          <t>MAGNITUDE: The value will be 0, and should be treated as NIL. SOURCE: Rwanda DHS 2014-15. The survey collected data on school attendance for age 3-24 and educational attainment for age 3 and above.</t>
        </r>
      </text>
    </comment>
    <comment ref="C26" authorId="0" shapeId="0" xr:uid="{00000000-0006-0000-7300-000012000000}">
      <text>
        <r>
          <rPr>
            <sz val="10"/>
            <color rgb="FF333333"/>
            <rFont val="Calibri"/>
            <family val="2"/>
          </rPr>
          <t>SOURCE: South Sudan MICS 2010. The survey collected data on school attendance for age 5-24 and educational attainment for age 5 and above.</t>
        </r>
      </text>
    </comment>
    <comment ref="G27" authorId="0" shapeId="0" xr:uid="{00000000-0006-0000-7300-000013000000}">
      <text>
        <r>
          <rPr>
            <sz val="10"/>
            <color rgb="FF333333"/>
            <rFont val="Calibri"/>
            <family val="2"/>
          </rPr>
          <t>SOURCE: Sudan MICS 2014. The survey collected data on school attendance for age 4-24 and educational attainment for age 4 and above.</t>
        </r>
      </text>
    </comment>
    <comment ref="D28" authorId="0" shapeId="0" xr:uid="{00000000-0006-0000-7300-000014000000}">
      <text>
        <r>
          <rPr>
            <sz val="10"/>
            <color rgb="FF333333"/>
            <rFont val="Calibri"/>
            <family val="2"/>
          </rPr>
          <t>SOURCE: Uganda DHS 2011. The survey collected data on school attendance for age 3-24 and educational attainment for age 3 and above.</t>
        </r>
      </text>
    </comment>
    <comment ref="I28" authorId="0" shapeId="0" xr:uid="{00000000-0006-0000-7300-000015000000}">
      <text>
        <r>
          <rPr>
            <sz val="10"/>
            <color rgb="FF333333"/>
            <rFont val="Calibri"/>
            <family val="2"/>
          </rPr>
          <t>SOURCE: Uganda DHS 2016. The survey collected data on school attendance for age 5-24 and educational attainment for age 5 and above.</t>
        </r>
      </text>
    </comment>
    <comment ref="C29" authorId="0" shapeId="0" xr:uid="{00000000-0006-0000-7300-000016000000}">
      <text>
        <r>
          <rPr>
            <sz val="10"/>
            <color rgb="FF333333"/>
            <rFont val="Calibri"/>
            <family val="2"/>
          </rPr>
          <t>MAGNITUDE: The value will be 0, and should be treated as NIL. SOURCE: United Republic of Tanzania DHS 2010. The survey collected data on school attendance for age 5-24 and educational attainment for age 5 and above.</t>
        </r>
      </text>
    </comment>
    <comment ref="H29" authorId="0" shapeId="0" xr:uid="{00000000-0006-0000-7300-000017000000}">
      <text>
        <r>
          <rPr>
            <sz val="10"/>
            <color rgb="FF333333"/>
            <rFont val="Calibri"/>
            <family val="2"/>
          </rPr>
          <t>MAGNITUDE: The value will be 0, and should be treated as NIL. SOURCE: United Republic of Tanzania DHS 2015-16. The survey collected data on school attendance for age 5-24 and educational attainment for age 5 and above.</t>
        </r>
      </text>
    </comment>
    <comment ref="F30" authorId="0" shapeId="0" xr:uid="{00000000-0006-0000-7300-000018000000}">
      <text>
        <r>
          <rPr>
            <sz val="10"/>
            <color rgb="FF333333"/>
            <rFont val="Calibri"/>
            <family val="2"/>
          </rPr>
          <t>SOURCE: Algeria MICS 2012-13. The survey collected data on school attendance for age 5-24 and educational attainment for age 5 and above.</t>
        </r>
      </text>
    </comment>
    <comment ref="G31" authorId="0" shapeId="0" xr:uid="{00000000-0006-0000-7300-000019000000}">
      <text>
        <r>
          <rPr>
            <sz val="10"/>
            <color rgb="FF333333"/>
            <rFont val="Calibri"/>
            <family val="2"/>
          </rPr>
          <t>SOURCE: Egypt DHS 2014. The survey collected data on school attendance for age 6-24 and educational attainment for age 6 and above.</t>
        </r>
      </text>
    </comment>
    <comment ref="D32" authorId="0" shapeId="0" xr:uid="{00000000-0006-0000-7300-00001A000000}">
      <text>
        <r>
          <rPr>
            <sz val="10"/>
            <color rgb="FF333333"/>
            <rFont val="Calibri"/>
            <family val="2"/>
          </rPr>
          <t>SOURCE: Mauritania MICS 2010-11. The survey collected data on school attendance for age 5-24 and educational attainment for age 5 and above.</t>
        </r>
      </text>
    </comment>
    <comment ref="H32" authorId="0" shapeId="0" xr:uid="{00000000-0006-0000-7300-00001B000000}">
      <text>
        <r>
          <rPr>
            <sz val="10"/>
            <color rgb="FF333333"/>
            <rFont val="Calibri"/>
            <family val="2"/>
          </rPr>
          <t>SOURCE: Mauritania MICS 2014-15. The survey collected data on school attendance for age 5-24 and educational attainment for age 5 and above.</t>
        </r>
      </text>
    </comment>
    <comment ref="E33" authorId="0" shapeId="0" xr:uid="{00000000-0006-0000-7300-00001C000000}">
      <text>
        <r>
          <rPr>
            <sz val="10"/>
            <color rgb="FF333333"/>
            <rFont val="Calibri"/>
            <family val="2"/>
          </rPr>
          <t>SOURCE: Tunisia MICS 2011-12. The survey collected data on school attendance for age 5-24 and educational attainment for age 5 and above.</t>
        </r>
      </text>
    </comment>
    <comment ref="K33" authorId="0" shapeId="0" xr:uid="{00000000-0006-0000-7300-00001D000000}">
      <text>
        <r>
          <rPr>
            <sz val="10"/>
            <color rgb="FF333333"/>
            <rFont val="Calibri"/>
            <family val="2"/>
          </rPr>
          <t>QUALIFIER: This data point is a NATIONAL ESTIMATE. SOURCE: Tunisia MICS 2018. The survey collected data on school attendance for age 3-24 and educational attainment for age 3 and above.</t>
        </r>
      </text>
    </comment>
    <comment ref="H34" authorId="0" shapeId="0" xr:uid="{00000000-0006-0000-7300-00001E000000}">
      <text>
        <r>
          <rPr>
            <sz val="10"/>
            <color rgb="FF333333"/>
            <rFont val="Calibri"/>
            <family val="2"/>
          </rPr>
          <t>MAGNITUDE: The value will be 0, and should be treated as NIL. SOURCE: Angola DHS 2016. The survey collected data on school attendance for age 3-24 and educational attainment for age 3 and above.</t>
        </r>
      </text>
    </comment>
    <comment ref="C35" authorId="0" shapeId="0" xr:uid="{00000000-0006-0000-7300-00001F000000}">
      <text>
        <r>
          <rPr>
            <sz val="10"/>
            <color rgb="FF333333"/>
            <rFont val="Calibri"/>
            <family val="2"/>
          </rPr>
          <t>SOURCE: Swaziland MICS 2010. The survey collected data on school attendance for age 5-24 and educational attainment for age 5 and above.</t>
        </r>
      </text>
    </comment>
    <comment ref="G35" authorId="0" shapeId="0" xr:uid="{00000000-0006-0000-7300-000020000000}">
      <text>
        <r>
          <rPr>
            <sz val="10"/>
            <color rgb="FF333333"/>
            <rFont val="Calibri"/>
            <family val="2"/>
          </rPr>
          <t>SOURCE: Swaziland MICS 2014. The survey collected data on school attendance for age 5-24 and educational attainment for age 5 and above.</t>
        </r>
      </text>
    </comment>
    <comment ref="G36" authorId="0" shapeId="0" xr:uid="{00000000-0006-0000-7300-000021000000}">
      <text>
        <r>
          <rPr>
            <sz val="10"/>
            <color rgb="FF333333"/>
            <rFont val="Calibri"/>
            <family val="2"/>
          </rPr>
          <t>SOURCE: Lesotho DHS 2014. The survey collected data on school attendance for age 5-24 and educational attainment for age 5 and above.</t>
        </r>
      </text>
    </comment>
    <comment ref="C37" authorId="0" shapeId="0" xr:uid="{00000000-0006-0000-7300-000022000000}">
      <text>
        <r>
          <rPr>
            <sz val="10"/>
            <color rgb="FF333333"/>
            <rFont val="Calibri"/>
            <family val="2"/>
          </rPr>
          <t>MAGNITUDE: The value will be 0, and should be treated as NIL. SOURCE: Malawi DHS 2010. The survey collected data on school attendance for age 5-24 and educational attainment for age 5 and above.</t>
        </r>
      </text>
    </comment>
    <comment ref="I37" authorId="0" shapeId="0" xr:uid="{00000000-0006-0000-7300-000023000000}">
      <text>
        <r>
          <rPr>
            <sz val="10"/>
            <color rgb="FF333333"/>
            <rFont val="Calibri"/>
            <family val="2"/>
          </rPr>
          <t>SOURCE: Malawi DHS 2015-16. The survey collected data on school attendance for age 5-24 and educational attainment for age 5 and above.</t>
        </r>
      </text>
    </comment>
    <comment ref="D38" authorId="0" shapeId="0" xr:uid="{00000000-0006-0000-7300-000024000000}">
      <text>
        <r>
          <rPr>
            <sz val="10"/>
            <color rgb="FF333333"/>
            <rFont val="Calibri"/>
            <family val="2"/>
          </rPr>
          <t>MAGNITUDE: The value will be 0, and should be treated as NIL. SOURCE: Mozambique DHS 2011. The survey collected data on school attendance for age 5-24 and educational attainment for age 3 and above.</t>
        </r>
      </text>
    </comment>
    <comment ref="F39" authorId="0" shapeId="0" xr:uid="{00000000-0006-0000-7300-000025000000}">
      <text>
        <r>
          <rPr>
            <sz val="10"/>
            <color rgb="FF333333"/>
            <rFont val="Calibri"/>
            <family val="2"/>
          </rPr>
          <t>SOURCE: Namibia DHS 2013. The survey collected data on school attendance for age 5-24 and educational attainment for age 5 and above.</t>
        </r>
      </text>
    </comment>
    <comment ref="I40" authorId="0" shapeId="0" xr:uid="{00000000-0006-0000-7300-000026000000}">
      <text>
        <r>
          <rPr>
            <sz val="10"/>
            <color rgb="FF333333"/>
            <rFont val="Calibri"/>
            <family val="2"/>
          </rPr>
          <t>SOURCE: South Africa DHS 2016. The survey collected data on school attendance and educational attainment for all ages.</t>
        </r>
      </text>
    </comment>
    <comment ref="F41" authorId="0" shapeId="0" xr:uid="{00000000-0006-0000-7300-000027000000}">
      <text>
        <r>
          <rPr>
            <sz val="10"/>
            <color rgb="FF333333"/>
            <rFont val="Calibri"/>
            <family val="2"/>
          </rPr>
          <t>MAGNITUDE: The value will be 0, and should be treated as NIL. SOURCE: Zambia DHS 2013-14. The survey collected data on school attendance for age 5-24 and educational attainment for age 5 and above.</t>
        </r>
      </text>
    </comment>
    <comment ref="C42" authorId="0" shapeId="0" xr:uid="{00000000-0006-0000-7300-000028000000}">
      <text>
        <r>
          <rPr>
            <sz val="10"/>
            <color rgb="FF333333"/>
            <rFont val="Calibri"/>
            <family val="2"/>
          </rPr>
          <t>SOURCE: Zimbabwe DHS 2010-11. The survey collected data on school attendance for age 5-24 and educational attainment for age 5 and above.</t>
        </r>
      </text>
    </comment>
    <comment ref="H42" authorId="0" shapeId="0" xr:uid="{00000000-0006-0000-7300-000029000000}">
      <text>
        <r>
          <rPr>
            <sz val="10"/>
            <color rgb="FF333333"/>
            <rFont val="Calibri"/>
            <family val="2"/>
          </rPr>
          <t>SOURCE: Zimbabwe DHS 2015. The survey collected data on school attendance for age 3-24 and educational attainment for age 3 and above.</t>
        </r>
      </text>
    </comment>
    <comment ref="D43" authorId="0" shapeId="0" xr:uid="{00000000-0006-0000-7300-00002A000000}">
      <text>
        <r>
          <rPr>
            <sz val="10"/>
            <color rgb="FF333333"/>
            <rFont val="Calibri"/>
            <family val="2"/>
          </rPr>
          <t>SOURCE: Benin DHS 2011-12. The survey collected data on school attendance for age 5-24 and educational attainment for age 5 and above.</t>
        </r>
      </text>
    </comment>
    <comment ref="G43" authorId="0" shapeId="0" xr:uid="{00000000-0006-0000-7300-00002B000000}">
      <text>
        <r>
          <rPr>
            <sz val="10"/>
            <color rgb="FF333333"/>
            <rFont val="Calibri"/>
            <family val="2"/>
          </rPr>
          <t>SOURCE: Benin MICS 2014. The survey collected data on school attendance for age 5-24 and educational attainment for age 5 and above.</t>
        </r>
      </text>
    </comment>
    <comment ref="K43" authorId="0" shapeId="0" xr:uid="{00000000-0006-0000-7300-00002C000000}">
      <text>
        <r>
          <rPr>
            <sz val="10"/>
            <color rgb="FF333333"/>
            <rFont val="Calibri"/>
            <family val="2"/>
          </rPr>
          <t>SOURCE: Benin DHS 2017-18. The survey collected data on school attendance for age 5-24 and educational attainment for age 5 and above.</t>
        </r>
      </text>
    </comment>
    <comment ref="C44" authorId="0" shapeId="0" xr:uid="{00000000-0006-0000-7300-00002D000000}">
      <text>
        <r>
          <rPr>
            <sz val="10"/>
            <color rgb="FF333333"/>
            <rFont val="Calibri"/>
            <family val="2"/>
          </rPr>
          <t>MAGNITUDE: The value will be 0, and should be treated as NIL. SOURCE: Burkina Faso DHS 2010. The survey collected data on school attendance for age 5-24 and educational attainment for age 5 and above.</t>
        </r>
      </text>
    </comment>
    <comment ref="E45" authorId="0" shapeId="0" xr:uid="{00000000-0006-0000-7300-00002E000000}">
      <text>
        <r>
          <rPr>
            <sz val="10"/>
            <color rgb="FF333333"/>
            <rFont val="Calibri"/>
            <family val="2"/>
          </rPr>
          <t>SOURCE: Cote d'Ivoire DHS 2011-12. The survey collected data on school attendance for age 3-24 and educational attainment for age 3 and above.</t>
        </r>
      </text>
    </comment>
    <comment ref="I45" authorId="0" shapeId="0" xr:uid="{00000000-0006-0000-7300-00002F000000}">
      <text>
        <r>
          <rPr>
            <sz val="10"/>
            <color rgb="FF333333"/>
            <rFont val="Calibri"/>
            <family val="2"/>
          </rPr>
          <t>MAGNITUDE: The value will be 0, and should be treated as NIL. SOURCE: Cote d'Ivoire MICS 2016. The survey collected data on school attendance for age 5-24 and educational attainment for age 5 and above.</t>
        </r>
      </text>
    </comment>
    <comment ref="C46" authorId="0" shapeId="0" xr:uid="{00000000-0006-0000-7300-000030000000}">
      <text>
        <r>
          <rPr>
            <sz val="10"/>
            <color rgb="FF333333"/>
            <rFont val="Calibri"/>
            <family val="2"/>
          </rPr>
          <t>SOURCE: Gambia MICS 2009-2010. The survey collected data on school attendance for age 3-24 and educational attainment for age 3 and above.</t>
        </r>
      </text>
    </comment>
    <comment ref="F46" authorId="0" shapeId="0" xr:uid="{00000000-0006-0000-7300-000031000000}">
      <text>
        <r>
          <rPr>
            <sz val="10"/>
            <color rgb="FF333333"/>
            <rFont val="Calibri"/>
            <family val="2"/>
          </rPr>
          <t>SOURCE: Gambia DHS 2013. The survey collected data on school attendance for age 3-24 and educational attainment for age 3 and above.</t>
        </r>
      </text>
    </comment>
    <comment ref="E47" authorId="0" shapeId="0" xr:uid="{00000000-0006-0000-7300-000032000000}">
      <text>
        <r>
          <rPr>
            <sz val="10"/>
            <color rgb="FF333333"/>
            <rFont val="Calibri"/>
            <family val="2"/>
          </rPr>
          <t>SOURCE: Guinea DHS 2012. The survey collected data on school attendance for age 3-24 and educational attainment for age 3 and above.</t>
        </r>
      </text>
    </comment>
    <comment ref="I47" authorId="0" shapeId="0" xr:uid="{00000000-0006-0000-7300-000033000000}">
      <text>
        <r>
          <rPr>
            <sz val="10"/>
            <color rgb="FF333333"/>
            <rFont val="Calibri"/>
            <family val="2"/>
          </rPr>
          <t>SOURCE: Guinea MICS 2016. The survey collected data on school attendance for age 5-24 and educational attainment for age 5 and above.</t>
        </r>
      </text>
    </comment>
    <comment ref="G48" authorId="0" shapeId="0" xr:uid="{00000000-0006-0000-7300-000034000000}">
      <text>
        <r>
          <rPr>
            <sz val="10"/>
            <color rgb="FF333333"/>
            <rFont val="Calibri"/>
            <family val="2"/>
          </rPr>
          <t>MAGNITUDE: The value will be 0, and should be treated as NIL. SOURCE: Guinea-Bissau MICS 2014. The survey collected data on school attendance for age 5-24 and educational attainment for age 5 and above.</t>
        </r>
      </text>
    </comment>
    <comment ref="F49" authorId="0" shapeId="0" xr:uid="{00000000-0006-0000-7300-000035000000}">
      <text>
        <r>
          <rPr>
            <sz val="10"/>
            <color rgb="FF333333"/>
            <rFont val="Calibri"/>
            <family val="2"/>
          </rPr>
          <t>MAGNITUDE: The value will be 0, and should be treated as NIL. SOURCE: Liberia DHS 2013. The survey collected data on school attendance for age 5-24 and educational attainment for age 5 and above.</t>
        </r>
      </text>
    </comment>
    <comment ref="F50" authorId="0" shapeId="0" xr:uid="{00000000-0006-0000-7300-000036000000}">
      <text>
        <r>
          <rPr>
            <sz val="10"/>
            <color rgb="FF333333"/>
            <rFont val="Calibri"/>
            <family val="2"/>
          </rPr>
          <t>SOURCE: Mali DHS 2012-13. The survey collected data on school attendance for age 5-24 and educational attainment for age 5 and above.</t>
        </r>
      </text>
    </comment>
    <comment ref="H50" authorId="0" shapeId="0" xr:uid="{00000000-0006-0000-7300-000037000000}">
      <text>
        <r>
          <rPr>
            <sz val="10"/>
            <color rgb="FF333333"/>
            <rFont val="Calibri"/>
            <family val="2"/>
          </rPr>
          <t>SOURCE: Mali MICS 2015. The survey collected data on school attendance for age 5-24 and educational attainment for age 5 and above.</t>
        </r>
      </text>
    </comment>
    <comment ref="E51" authorId="0" shapeId="0" xr:uid="{00000000-0006-0000-7300-000038000000}">
      <text>
        <r>
          <rPr>
            <sz val="10"/>
            <color rgb="FF333333"/>
            <rFont val="Calibri"/>
            <family val="2"/>
          </rPr>
          <t>MAGNITUDE: The value will be 0, and should be treated as NIL. SOURCE: Niger DHS 2012. The survey collected data on school attendance for age 5-24 and educational attainment for age 5 and above.</t>
        </r>
      </text>
    </comment>
    <comment ref="D52" authorId="0" shapeId="0" xr:uid="{00000000-0006-0000-7300-000039000000}">
      <text>
        <r>
          <rPr>
            <sz val="10"/>
            <color rgb="FF333333"/>
            <rFont val="Calibri"/>
            <family val="2"/>
          </rPr>
          <t>SOURCE: Nigeria MICS 2011. The survey collected data on school attendance for age 5-24 and educational attainment for age 5 and above.</t>
        </r>
      </text>
    </comment>
    <comment ref="F52" authorId="0" shapeId="0" xr:uid="{00000000-0006-0000-7300-00003A000000}">
      <text>
        <r>
          <rPr>
            <sz val="10"/>
            <color rgb="FF333333"/>
            <rFont val="Calibri"/>
            <family val="2"/>
          </rPr>
          <t>SOURCE: Nigeria DHS 2013. The survey collected data on school attendance for age 5-24 and educational attainment for age 5 and above.</t>
        </r>
      </text>
    </comment>
    <comment ref="I52" authorId="0" shapeId="0" xr:uid="{00000000-0006-0000-7300-00003B000000}">
      <text>
        <r>
          <rPr>
            <sz val="10"/>
            <color rgb="FF333333"/>
            <rFont val="Calibri"/>
            <family val="2"/>
          </rPr>
          <t>SOURCE: Nigeria MICS 2016-17. The survey collected data on school attendance for age 5-24 and educational attainment for age 5 and above.</t>
        </r>
      </text>
    </comment>
    <comment ref="K52" authorId="0" shapeId="0" xr:uid="{00000000-0006-0000-7300-00003C000000}">
      <text>
        <r>
          <rPr>
            <sz val="10"/>
            <color rgb="FF333333"/>
            <rFont val="Calibri"/>
            <family val="2"/>
          </rPr>
          <t>QUALIFIER: This data point is a NATIONAL ESTIMATE. SOURCE: Nigeria DHS 2018. The survey collected data on school attendance for age 5-24 and educational attainment for age 5 and above.</t>
        </r>
      </text>
    </comment>
    <comment ref="D53" authorId="0" shapeId="0" xr:uid="{00000000-0006-0000-7300-00003D000000}">
      <text>
        <r>
          <rPr>
            <sz val="10"/>
            <color rgb="FF333333"/>
            <rFont val="Calibri"/>
            <family val="2"/>
          </rPr>
          <t>SOURCE: Senegal DHS 2010-11. The survey collected data on school attendance for age 5-24 and educational attainment for age 5 and above.</t>
        </r>
      </text>
    </comment>
    <comment ref="I53" authorId="0" shapeId="0" xr:uid="{00000000-0006-0000-7300-00003E000000}">
      <text>
        <r>
          <rPr>
            <sz val="10"/>
            <color rgb="FF333333"/>
            <rFont val="Calibri"/>
            <family val="2"/>
          </rPr>
          <t>SOURCE: Senegal DHS 2015-16. The survey collected data on school attendance for age 5-24 and educational attainment for age 5 and above.</t>
        </r>
      </text>
    </comment>
    <comment ref="J53" authorId="0" shapeId="0" xr:uid="{00000000-0006-0000-7300-00003F000000}">
      <text>
        <r>
          <rPr>
            <sz val="10"/>
            <color rgb="FF333333"/>
            <rFont val="Calibri"/>
            <family val="2"/>
          </rPr>
          <t>SOURCE: Senegal DHS 2017. The survey collected data on school attendance for age 5-24 and educational attainment for age 5 and above.</t>
        </r>
      </text>
    </comment>
    <comment ref="F54" authorId="0" shapeId="0" xr:uid="{00000000-0006-0000-7300-000040000000}">
      <text>
        <r>
          <rPr>
            <sz val="10"/>
            <color rgb="FF333333"/>
            <rFont val="Calibri"/>
            <family val="2"/>
          </rPr>
          <t>SOURCE: Sierra Leone DHS 2013. The survey collected data on school attendance for age 5-24 and educational attainment for age 5 and above.</t>
        </r>
      </text>
    </comment>
    <comment ref="J54" authorId="0" shapeId="0" xr:uid="{00000000-0006-0000-7300-000041000000}">
      <text>
        <r>
          <rPr>
            <sz val="10"/>
            <color rgb="FF333333"/>
            <rFont val="Calibri"/>
            <family val="2"/>
          </rPr>
          <t>SOURCE: Sierra Leone MICS 2017. The survey collected data on school attendance for age 3-24 and educational attainment for age 3 and above.</t>
        </r>
      </text>
    </comment>
    <comment ref="C55" authorId="0" shapeId="0" xr:uid="{00000000-0006-0000-7300-000042000000}">
      <text>
        <r>
          <rPr>
            <sz val="10"/>
            <color rgb="FF333333"/>
            <rFont val="Calibri"/>
            <family val="2"/>
          </rPr>
          <t>SOURCE: Togo MICS 2010. The survey collected data on school attendance for age 3-24 and educational attainment for age 3 and above.</t>
        </r>
      </text>
    </comment>
    <comment ref="G55" authorId="0" shapeId="0" xr:uid="{00000000-0006-0000-7300-000043000000}">
      <text>
        <r>
          <rPr>
            <sz val="10"/>
            <color rgb="FF333333"/>
            <rFont val="Calibri"/>
            <family val="2"/>
          </rPr>
          <t>SOURCE: Togo DHS 2013-14. The survey collected data on school attendance for age 3-24 and educational attainment for age 3 and above.</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7400-000001000000}">
      <text>
        <r>
          <rPr>
            <sz val="10"/>
            <color rgb="FF333333"/>
            <rFont val="Calibri"/>
            <family val="2"/>
          </rPr>
          <t>MAGNITUDE: The value will be 0, and should be treated as NIL. SOURCE: Burundi DHS 2010. The survey collected data on school attendance for age 5-24 and educational attainment for age 5 and above.</t>
        </r>
      </text>
    </comment>
    <comment ref="D15" authorId="0" shapeId="0" xr:uid="{00000000-0006-0000-7400-000002000000}">
      <text>
        <r>
          <rPr>
            <sz val="10"/>
            <color rgb="FF333333"/>
            <rFont val="Calibri"/>
            <family val="2"/>
          </rPr>
          <t>SOURCE: Cameroon DHS 2011. The survey collected data on school attendance for age 3-24 and educational attainment for age 3 and above.</t>
        </r>
      </text>
    </comment>
    <comment ref="G15" authorId="0" shapeId="0" xr:uid="{00000000-0006-0000-7400-000003000000}">
      <text>
        <r>
          <rPr>
            <sz val="10"/>
            <color rgb="FF333333"/>
            <rFont val="Calibri"/>
            <family val="2"/>
          </rPr>
          <t>SOURCE: Cameroon MICS 2013-14. The survey collected data on school attendance for age 5-24 and educational attainment for age 5 and above.</t>
        </r>
      </text>
    </comment>
    <comment ref="C16" authorId="0" shapeId="0" xr:uid="{00000000-0006-0000-7400-000004000000}">
      <text>
        <r>
          <rPr>
            <sz val="10"/>
            <color rgb="FF333333"/>
            <rFont val="Calibri"/>
            <family val="2"/>
          </rPr>
          <t>MAGNITUDE: The value will be 0, and should be treated as NIL. SOURCE: Central African Republic MICS 2009-10. The survey collected data on school attendance for age 5-24 and educational attainment for age 5 and above.</t>
        </r>
      </text>
    </comment>
    <comment ref="G17" authorId="0" shapeId="0" xr:uid="{00000000-0006-0000-7400-000005000000}">
      <text>
        <r>
          <rPr>
            <sz val="10"/>
            <color rgb="FF333333"/>
            <rFont val="Calibri"/>
            <family val="2"/>
          </rPr>
          <t>MAGNITUDE: The value will be 0, and should be treated as NIL. SOURCE: Chad DHS 2014. The survey collected data on school attendance for age 5-24 and educational attainment for age 5 and above.</t>
        </r>
      </text>
    </comment>
    <comment ref="E18" authorId="0" shapeId="0" xr:uid="{00000000-0006-0000-7400-000006000000}">
      <text>
        <r>
          <rPr>
            <sz val="10"/>
            <color rgb="FF333333"/>
            <rFont val="Calibri"/>
            <family val="2"/>
          </rPr>
          <t>SOURCE: Congo DHS 2011-12. The survey collected data on school attendance for age 5-24 and educational attainment for age 5 and above.</t>
        </r>
      </text>
    </comment>
    <comment ref="H18" authorId="0" shapeId="0" xr:uid="{00000000-0006-0000-7400-000007000000}">
      <text>
        <r>
          <rPr>
            <sz val="10"/>
            <color rgb="FF333333"/>
            <rFont val="Calibri"/>
            <family val="2"/>
          </rPr>
          <t>SOURCE: Congo MICS 2014-15. The survey collected data on school attendance for age 5-24 and educational attainment for age 5 and above.</t>
        </r>
      </text>
    </comment>
    <comment ref="C19" authorId="0" shapeId="0" xr:uid="{00000000-0006-0000-7400-000008000000}">
      <text>
        <r>
          <rPr>
            <sz val="10"/>
            <color rgb="FF333333"/>
            <rFont val="Calibri"/>
            <family val="2"/>
          </rPr>
          <t>SOURCE: Democratic Republic of the Congo MICS 2010. The survey collected data on school attendance for age 5-24 and educational attainment for age 5 and above.</t>
        </r>
      </text>
    </comment>
    <comment ref="F19" authorId="0" shapeId="0" xr:uid="{00000000-0006-0000-7400-000009000000}">
      <text>
        <r>
          <rPr>
            <sz val="10"/>
            <color rgb="FF333333"/>
            <rFont val="Calibri"/>
            <family val="2"/>
          </rPr>
          <t>SOURCE: Democratic Republic of the Congo DHS 2013-14. The survey collected data on school attendance for age 5-24 and educational attainment for age 5 and above.</t>
        </r>
      </text>
    </comment>
    <comment ref="E20" authorId="0" shapeId="0" xr:uid="{00000000-0006-0000-7400-00000A000000}">
      <text>
        <r>
          <rPr>
            <sz val="10"/>
            <color rgb="FF333333"/>
            <rFont val="Calibri"/>
            <family val="2"/>
          </rPr>
          <t>SOURCE: Gabon DHS 2012. The survey collected data on school attendance for age 3-24 and educational attainment for age 3 and above.</t>
        </r>
      </text>
    </comment>
    <comment ref="G21" authorId="0" shapeId="0" xr:uid="{00000000-0006-0000-7400-00000B000000}">
      <text>
        <r>
          <rPr>
            <sz val="10"/>
            <color rgb="FF333333"/>
            <rFont val="Calibri"/>
            <family val="2"/>
          </rPr>
          <t>SOURCE: Sao Tome and Principe MICS 2014. The survey collected data on school attendance for age 5-24 and educational attainment for age 3 and above.</t>
        </r>
      </text>
    </comment>
    <comment ref="E22" authorId="0" shapeId="0" xr:uid="{00000000-0006-0000-7400-00000C000000}">
      <text>
        <r>
          <rPr>
            <sz val="10"/>
            <color rgb="FF333333"/>
            <rFont val="Calibri"/>
            <family val="2"/>
          </rPr>
          <t>SOURCE: Comoros DHS 2012. The survey collected data on school attendance for age 3-24 and educational attainment for age 3 and above.</t>
        </r>
      </text>
    </comment>
    <comment ref="D23" authorId="0" shapeId="0" xr:uid="{00000000-0006-0000-7400-00000D000000}">
      <text>
        <r>
          <rPr>
            <sz val="10"/>
            <color rgb="FF333333"/>
            <rFont val="Calibri"/>
            <family val="2"/>
          </rPr>
          <t>SOURCE: Ethiopia DHS 2011. The survey collected data on school attendance for age 5-24 and educational attainment for age 5 and above.</t>
        </r>
      </text>
    </comment>
    <comment ref="I23" authorId="0" shapeId="0" xr:uid="{00000000-0006-0000-7400-00000E000000}">
      <text>
        <r>
          <rPr>
            <sz val="10"/>
            <color rgb="FF333333"/>
            <rFont val="Calibri"/>
            <family val="2"/>
          </rPr>
          <t>SOURCE: Ethiopia DHS 2016. The survey collected data on school attendance for age 5-24 and educational attainment for age 5 and above.</t>
        </r>
      </text>
    </comment>
    <comment ref="G24" authorId="0" shapeId="0" xr:uid="{00000000-0006-0000-7400-00000F000000}">
      <text>
        <r>
          <rPr>
            <sz val="10"/>
            <color rgb="FF333333"/>
            <rFont val="Calibri"/>
            <family val="2"/>
          </rPr>
          <t>SOURCE: Kenya DHS 2014. The survey collected data on school attendance for age 3-24 and educational attainment for age 3 and above.</t>
        </r>
      </text>
    </comment>
    <comment ref="C25" authorId="0" shapeId="0" xr:uid="{00000000-0006-0000-7400-000010000000}">
      <text>
        <r>
          <rPr>
            <sz val="10"/>
            <color rgb="FF333333"/>
            <rFont val="Calibri"/>
            <family val="2"/>
          </rPr>
          <t>SOURCE: Rwanda DHS 2010-2011. The survey collected data on school attendance for age 3-24 and educational attainment for age 3 and above.</t>
        </r>
      </text>
    </comment>
    <comment ref="H25" authorId="0" shapeId="0" xr:uid="{00000000-0006-0000-7400-000011000000}">
      <text>
        <r>
          <rPr>
            <sz val="10"/>
            <color rgb="FF333333"/>
            <rFont val="Calibri"/>
            <family val="2"/>
          </rPr>
          <t>SOURCE: Rwanda DHS 2014-15. The survey collected data on school attendance for age 3-24 and educational attainment for age 3 and above.</t>
        </r>
      </text>
    </comment>
    <comment ref="C26" authorId="0" shapeId="0" xr:uid="{00000000-0006-0000-7400-000012000000}">
      <text>
        <r>
          <rPr>
            <sz val="10"/>
            <color rgb="FF333333"/>
            <rFont val="Calibri"/>
            <family val="2"/>
          </rPr>
          <t>SOURCE: South Sudan MICS 2010. The survey collected data on school attendance for age 5-24 and educational attainment for age 5 and above.</t>
        </r>
      </text>
    </comment>
    <comment ref="G27" authorId="0" shapeId="0" xr:uid="{00000000-0006-0000-7400-000013000000}">
      <text>
        <r>
          <rPr>
            <sz val="10"/>
            <color rgb="FF333333"/>
            <rFont val="Calibri"/>
            <family val="2"/>
          </rPr>
          <t>SOURCE: Sudan MICS 2014. The survey collected data on school attendance for age 4-24 and educational attainment for age 4 and above.</t>
        </r>
      </text>
    </comment>
    <comment ref="D28" authorId="0" shapeId="0" xr:uid="{00000000-0006-0000-7400-000014000000}">
      <text>
        <r>
          <rPr>
            <sz val="10"/>
            <color rgb="FF333333"/>
            <rFont val="Calibri"/>
            <family val="2"/>
          </rPr>
          <t>SOURCE: Uganda DHS 2011. The survey collected data on school attendance for age 3-24 and educational attainment for age 3 and above.</t>
        </r>
      </text>
    </comment>
    <comment ref="I28" authorId="0" shapeId="0" xr:uid="{00000000-0006-0000-7400-000015000000}">
      <text>
        <r>
          <rPr>
            <sz val="10"/>
            <color rgb="FF333333"/>
            <rFont val="Calibri"/>
            <family val="2"/>
          </rPr>
          <t>SOURCE: Uganda DHS 2016. The survey collected data on school attendance for age 5-24 and educational attainment for age 5 and above.</t>
        </r>
      </text>
    </comment>
    <comment ref="C29" authorId="0" shapeId="0" xr:uid="{00000000-0006-0000-7400-000016000000}">
      <text>
        <r>
          <rPr>
            <sz val="10"/>
            <color rgb="FF333333"/>
            <rFont val="Calibri"/>
            <family val="2"/>
          </rPr>
          <t>SOURCE: United Republic of Tanzania DHS 2010. The survey collected data on school attendance for age 5-24 and educational attainment for age 5 and above.</t>
        </r>
      </text>
    </comment>
    <comment ref="H29" authorId="0" shapeId="0" xr:uid="{00000000-0006-0000-7400-000017000000}">
      <text>
        <r>
          <rPr>
            <sz val="10"/>
            <color rgb="FF333333"/>
            <rFont val="Calibri"/>
            <family val="2"/>
          </rPr>
          <t>MAGNITUDE: The value will be 0, and should be treated as NIL. SOURCE: United Republic of Tanzania DHS 2015-16. The survey collected data on school attendance for age 5-24 and educational attainment for age 5 and above.</t>
        </r>
      </text>
    </comment>
    <comment ref="F30" authorId="0" shapeId="0" xr:uid="{00000000-0006-0000-7400-000018000000}">
      <text>
        <r>
          <rPr>
            <sz val="10"/>
            <color rgb="FF333333"/>
            <rFont val="Calibri"/>
            <family val="2"/>
          </rPr>
          <t>SOURCE: Algeria MICS 2012-13. The survey collected data on school attendance for age 5-24 and educational attainment for age 5 and above.</t>
        </r>
      </text>
    </comment>
    <comment ref="G31" authorId="0" shapeId="0" xr:uid="{00000000-0006-0000-7400-000019000000}">
      <text>
        <r>
          <rPr>
            <sz val="10"/>
            <color rgb="FF333333"/>
            <rFont val="Calibri"/>
            <family val="2"/>
          </rPr>
          <t>SOURCE: Egypt DHS 2014. The survey collected data on school attendance for age 6-24 and educational attainment for age 6 and above.</t>
        </r>
      </text>
    </comment>
    <comment ref="D32" authorId="0" shapeId="0" xr:uid="{00000000-0006-0000-7400-00001A000000}">
      <text>
        <r>
          <rPr>
            <sz val="10"/>
            <color rgb="FF333333"/>
            <rFont val="Calibri"/>
            <family val="2"/>
          </rPr>
          <t>SOURCE: Mauritania MICS 2010-11. The survey collected data on school attendance for age 5-24 and educational attainment for age 5 and above.</t>
        </r>
      </text>
    </comment>
    <comment ref="H32" authorId="0" shapeId="0" xr:uid="{00000000-0006-0000-7400-00001B000000}">
      <text>
        <r>
          <rPr>
            <sz val="10"/>
            <color rgb="FF333333"/>
            <rFont val="Calibri"/>
            <family val="2"/>
          </rPr>
          <t>SOURCE: Mauritania MICS 2014-15. The survey collected data on school attendance for age 5-24 and educational attainment for age 5 and above.</t>
        </r>
      </text>
    </comment>
    <comment ref="E33" authorId="0" shapeId="0" xr:uid="{00000000-0006-0000-7400-00001C000000}">
      <text>
        <r>
          <rPr>
            <sz val="10"/>
            <color rgb="FF333333"/>
            <rFont val="Calibri"/>
            <family val="2"/>
          </rPr>
          <t>SOURCE: Tunisia MICS 2011-12. The survey collected data on school attendance for age 5-24 and educational attainment for age 5 and above.</t>
        </r>
      </text>
    </comment>
    <comment ref="K33" authorId="0" shapeId="0" xr:uid="{00000000-0006-0000-7400-00001D000000}">
      <text>
        <r>
          <rPr>
            <sz val="10"/>
            <color rgb="FF333333"/>
            <rFont val="Calibri"/>
            <family val="2"/>
          </rPr>
          <t>QUALIFIER: This data point is a NATIONAL ESTIMATE. SOURCE: Tunisia MICS 2018. The survey collected data on school attendance for age 3-24 and educational attainment for age 3 and above.</t>
        </r>
      </text>
    </comment>
    <comment ref="H34" authorId="0" shapeId="0" xr:uid="{00000000-0006-0000-7400-00001E000000}">
      <text>
        <r>
          <rPr>
            <sz val="10"/>
            <color rgb="FF333333"/>
            <rFont val="Calibri"/>
            <family val="2"/>
          </rPr>
          <t>SOURCE: Angola DHS 2016. The survey collected data on school attendance for age 3-24 and educational attainment for age 3 and above.</t>
        </r>
      </text>
    </comment>
    <comment ref="C35" authorId="0" shapeId="0" xr:uid="{00000000-0006-0000-7400-00001F000000}">
      <text>
        <r>
          <rPr>
            <sz val="10"/>
            <color rgb="FF333333"/>
            <rFont val="Calibri"/>
            <family val="2"/>
          </rPr>
          <t>SOURCE: Swaziland MICS 2010. The survey collected data on school attendance for age 5-24 and educational attainment for age 5 and above.</t>
        </r>
      </text>
    </comment>
    <comment ref="G35" authorId="0" shapeId="0" xr:uid="{00000000-0006-0000-7400-000020000000}">
      <text>
        <r>
          <rPr>
            <sz val="10"/>
            <color rgb="FF333333"/>
            <rFont val="Calibri"/>
            <family val="2"/>
          </rPr>
          <t>SOURCE: Swaziland MICS 2014. The survey collected data on school attendance for age 5-24 and educational attainment for age 5 and above.</t>
        </r>
      </text>
    </comment>
    <comment ref="G36" authorId="0" shapeId="0" xr:uid="{00000000-0006-0000-7400-000021000000}">
      <text>
        <r>
          <rPr>
            <sz val="10"/>
            <color rgb="FF333333"/>
            <rFont val="Calibri"/>
            <family val="2"/>
          </rPr>
          <t>SOURCE: Lesotho DHS 2014. The survey collected data on school attendance for age 5-24 and educational attainment for age 5 and above.</t>
        </r>
      </text>
    </comment>
    <comment ref="K36" authorId="0" shapeId="0" xr:uid="{00000000-0006-0000-7400-000022000000}">
      <text>
        <r>
          <rPr>
            <sz val="10"/>
            <color rgb="FF333333"/>
            <rFont val="Calibri"/>
            <family val="2"/>
          </rPr>
          <t>QUALIFIER: This data point is a NATIONAL ESTIMATE. SOURCE: Lesotho MICS 2018. The survey collected data on school attendance for age 3-24 and educational attainment for age 3 and above. Value based on 25-49 unweighted observations in sample.</t>
        </r>
      </text>
    </comment>
    <comment ref="C37" authorId="0" shapeId="0" xr:uid="{00000000-0006-0000-7400-000023000000}">
      <text>
        <r>
          <rPr>
            <sz val="10"/>
            <color rgb="FF333333"/>
            <rFont val="Calibri"/>
            <family val="2"/>
          </rPr>
          <t>SOURCE: Malawi DHS 2010. The survey collected data on school attendance for age 5-24 and educational attainment for age 5 and above.</t>
        </r>
      </text>
    </comment>
    <comment ref="I37" authorId="0" shapeId="0" xr:uid="{00000000-0006-0000-7400-000024000000}">
      <text>
        <r>
          <rPr>
            <sz val="10"/>
            <color rgb="FF333333"/>
            <rFont val="Calibri"/>
            <family val="2"/>
          </rPr>
          <t>SOURCE: Malawi DHS 2015-16. The survey collected data on school attendance for age 5-24 and educational attainment for age 5 and above.</t>
        </r>
      </text>
    </comment>
    <comment ref="D38" authorId="0" shapeId="0" xr:uid="{00000000-0006-0000-7400-000025000000}">
      <text>
        <r>
          <rPr>
            <sz val="10"/>
            <color rgb="FF333333"/>
            <rFont val="Calibri"/>
            <family val="2"/>
          </rPr>
          <t>SOURCE: Mozambique DHS 2011. The survey collected data on school attendance for age 5-24 and educational attainment for age 3 and above.</t>
        </r>
      </text>
    </comment>
    <comment ref="F39" authorId="0" shapeId="0" xr:uid="{00000000-0006-0000-7400-000026000000}">
      <text>
        <r>
          <rPr>
            <sz val="10"/>
            <color rgb="FF333333"/>
            <rFont val="Calibri"/>
            <family val="2"/>
          </rPr>
          <t>SOURCE: Namibia DHS 2013. The survey collected data on school attendance for age 5-24 and educational attainment for age 5 and above.</t>
        </r>
      </text>
    </comment>
    <comment ref="I40" authorId="0" shapeId="0" xr:uid="{00000000-0006-0000-7400-000027000000}">
      <text>
        <r>
          <rPr>
            <sz val="10"/>
            <color rgb="FF333333"/>
            <rFont val="Calibri"/>
            <family val="2"/>
          </rPr>
          <t>SOURCE: South Africa DHS 2016. The survey collected data on school attendance and educational attainment for all ages.</t>
        </r>
      </text>
    </comment>
    <comment ref="F41" authorId="0" shapeId="0" xr:uid="{00000000-0006-0000-7400-000028000000}">
      <text>
        <r>
          <rPr>
            <sz val="10"/>
            <color rgb="FF333333"/>
            <rFont val="Calibri"/>
            <family val="2"/>
          </rPr>
          <t>SOURCE: Zambia DHS 2013-14. The survey collected data on school attendance for age 5-24 and educational attainment for age 5 and above.</t>
        </r>
      </text>
    </comment>
    <comment ref="C42" authorId="0" shapeId="0" xr:uid="{00000000-0006-0000-7400-000029000000}">
      <text>
        <r>
          <rPr>
            <sz val="10"/>
            <color rgb="FF333333"/>
            <rFont val="Calibri"/>
            <family val="2"/>
          </rPr>
          <t>SOURCE: Zimbabwe DHS 2010-11. The survey collected data on school attendance for age 5-24 and educational attainment for age 5 and above.</t>
        </r>
      </text>
    </comment>
    <comment ref="H42" authorId="0" shapeId="0" xr:uid="{00000000-0006-0000-7400-00002A000000}">
      <text>
        <r>
          <rPr>
            <sz val="10"/>
            <color rgb="FF333333"/>
            <rFont val="Calibri"/>
            <family val="2"/>
          </rPr>
          <t>SOURCE: Zimbabwe DHS 2015. The survey collected data on school attendance for age 3-24 and educational attainment for age 3 and above.</t>
        </r>
      </text>
    </comment>
    <comment ref="D43" authorId="0" shapeId="0" xr:uid="{00000000-0006-0000-7400-00002B000000}">
      <text>
        <r>
          <rPr>
            <sz val="10"/>
            <color rgb="FF333333"/>
            <rFont val="Calibri"/>
            <family val="2"/>
          </rPr>
          <t>SOURCE: Benin DHS 2011-12. The survey collected data on school attendance for age 5-24 and educational attainment for age 5 and above.</t>
        </r>
      </text>
    </comment>
    <comment ref="G43" authorId="0" shapeId="0" xr:uid="{00000000-0006-0000-7400-00002C000000}">
      <text>
        <r>
          <rPr>
            <sz val="10"/>
            <color rgb="FF333333"/>
            <rFont val="Calibri"/>
            <family val="2"/>
          </rPr>
          <t>SOURCE: Benin MICS 2014. The survey collected data on school attendance for age 5-24 and educational attainment for age 5 and above.</t>
        </r>
      </text>
    </comment>
    <comment ref="K43" authorId="0" shapeId="0" xr:uid="{00000000-0006-0000-7400-00002D000000}">
      <text>
        <r>
          <rPr>
            <sz val="10"/>
            <color rgb="FF333333"/>
            <rFont val="Calibri"/>
            <family val="2"/>
          </rPr>
          <t>SOURCE: Benin DHS 2017-18. The survey collected data on school attendance for age 5-24 and educational attainment for age 5 and above.</t>
        </r>
      </text>
    </comment>
    <comment ref="C44" authorId="0" shapeId="0" xr:uid="{00000000-0006-0000-7400-00002E000000}">
      <text>
        <r>
          <rPr>
            <sz val="10"/>
            <color rgb="FF333333"/>
            <rFont val="Calibri"/>
            <family val="2"/>
          </rPr>
          <t>SOURCE: Burkina Faso DHS 2010. The survey collected data on school attendance for age 5-24 and educational attainment for age 5 and above.</t>
        </r>
      </text>
    </comment>
    <comment ref="E45" authorId="0" shapeId="0" xr:uid="{00000000-0006-0000-7400-00002F000000}">
      <text>
        <r>
          <rPr>
            <sz val="10"/>
            <color rgb="FF333333"/>
            <rFont val="Calibri"/>
            <family val="2"/>
          </rPr>
          <t>SOURCE: Cote d'Ivoire DHS 2011-12. The survey collected data on school attendance for age 3-24 and educational attainment for age 3 and above.</t>
        </r>
      </text>
    </comment>
    <comment ref="I45" authorId="0" shapeId="0" xr:uid="{00000000-0006-0000-7400-000030000000}">
      <text>
        <r>
          <rPr>
            <sz val="10"/>
            <color rgb="FF333333"/>
            <rFont val="Calibri"/>
            <family val="2"/>
          </rPr>
          <t>SOURCE: Cote d'Ivoire MICS 2016. The survey collected data on school attendance for age 5-24 and educational attainment for age 5 and above.</t>
        </r>
      </text>
    </comment>
    <comment ref="C46" authorId="0" shapeId="0" xr:uid="{00000000-0006-0000-7400-000031000000}">
      <text>
        <r>
          <rPr>
            <sz val="10"/>
            <color rgb="FF333333"/>
            <rFont val="Calibri"/>
            <family val="2"/>
          </rPr>
          <t>SOURCE: Gambia MICS 2009-2010. The survey collected data on school attendance for age 3-24 and educational attainment for age 3 and above.</t>
        </r>
      </text>
    </comment>
    <comment ref="F46" authorId="0" shapeId="0" xr:uid="{00000000-0006-0000-7400-000032000000}">
      <text>
        <r>
          <rPr>
            <sz val="10"/>
            <color rgb="FF333333"/>
            <rFont val="Calibri"/>
            <family val="2"/>
          </rPr>
          <t>SOURCE: Gambia DHS 2013. The survey collected data on school attendance for age 3-24 and educational attainment for age 3 and above.</t>
        </r>
      </text>
    </comment>
    <comment ref="E47" authorId="0" shapeId="0" xr:uid="{00000000-0006-0000-7400-000033000000}">
      <text>
        <r>
          <rPr>
            <sz val="10"/>
            <color rgb="FF333333"/>
            <rFont val="Calibri"/>
            <family val="2"/>
          </rPr>
          <t>SOURCE: Guinea DHS 2012. The survey collected data on school attendance for age 3-24 and educational attainment for age 3 and above.</t>
        </r>
      </text>
    </comment>
    <comment ref="I47" authorId="0" shapeId="0" xr:uid="{00000000-0006-0000-7400-000034000000}">
      <text>
        <r>
          <rPr>
            <sz val="10"/>
            <color rgb="FF333333"/>
            <rFont val="Calibri"/>
            <family val="2"/>
          </rPr>
          <t>SOURCE: Guinea MICS 2016. The survey collected data on school attendance for age 5-24 and educational attainment for age 5 and above.</t>
        </r>
      </text>
    </comment>
    <comment ref="G48" authorId="0" shapeId="0" xr:uid="{00000000-0006-0000-7400-000035000000}">
      <text>
        <r>
          <rPr>
            <sz val="10"/>
            <color rgb="FF333333"/>
            <rFont val="Calibri"/>
            <family val="2"/>
          </rPr>
          <t>SOURCE: Guinea-Bissau MICS 2014. The survey collected data on school attendance for age 5-24 and educational attainment for age 5 and above.</t>
        </r>
      </text>
    </comment>
    <comment ref="F49" authorId="0" shapeId="0" xr:uid="{00000000-0006-0000-7400-000036000000}">
      <text>
        <r>
          <rPr>
            <sz val="10"/>
            <color rgb="FF333333"/>
            <rFont val="Calibri"/>
            <family val="2"/>
          </rPr>
          <t>SOURCE: Liberia DHS 2013. The survey collected data on school attendance for age 5-24 and educational attainment for age 5 and above.</t>
        </r>
      </text>
    </comment>
    <comment ref="F50" authorId="0" shapeId="0" xr:uid="{00000000-0006-0000-7400-000037000000}">
      <text>
        <r>
          <rPr>
            <sz val="10"/>
            <color rgb="FF333333"/>
            <rFont val="Calibri"/>
            <family val="2"/>
          </rPr>
          <t>SOURCE: Mali DHS 2012-13. The survey collected data on school attendance for age 5-24 and educational attainment for age 5 and above.</t>
        </r>
      </text>
    </comment>
    <comment ref="H50" authorId="0" shapeId="0" xr:uid="{00000000-0006-0000-7400-000038000000}">
      <text>
        <r>
          <rPr>
            <sz val="10"/>
            <color rgb="FF333333"/>
            <rFont val="Calibri"/>
            <family val="2"/>
          </rPr>
          <t>SOURCE: Mali MICS 2015. The survey collected data on school attendance for age 5-24 and educational attainment for age 5 and above.</t>
        </r>
      </text>
    </comment>
    <comment ref="E51" authorId="0" shapeId="0" xr:uid="{00000000-0006-0000-7400-000039000000}">
      <text>
        <r>
          <rPr>
            <sz val="10"/>
            <color rgb="FF333333"/>
            <rFont val="Calibri"/>
            <family val="2"/>
          </rPr>
          <t>MAGNITUDE: The value will be 0, and should be treated as NIL. SOURCE: Niger DHS 2012. The survey collected data on school attendance for age 5-24 and educational attainment for age 5 and above.</t>
        </r>
      </text>
    </comment>
    <comment ref="D52" authorId="0" shapeId="0" xr:uid="{00000000-0006-0000-7400-00003A000000}">
      <text>
        <r>
          <rPr>
            <sz val="10"/>
            <color rgb="FF333333"/>
            <rFont val="Calibri"/>
            <family val="2"/>
          </rPr>
          <t>SOURCE: Nigeria MICS 2011. The survey collected data on school attendance for age 5-24 and educational attainment for age 5 and above.</t>
        </r>
      </text>
    </comment>
    <comment ref="F52" authorId="0" shapeId="0" xr:uid="{00000000-0006-0000-7400-00003B000000}">
      <text>
        <r>
          <rPr>
            <sz val="10"/>
            <color rgb="FF333333"/>
            <rFont val="Calibri"/>
            <family val="2"/>
          </rPr>
          <t>SOURCE: Nigeria DHS 2013. The survey collected data on school attendance for age 5-24 and educational attainment for age 5 and above.</t>
        </r>
      </text>
    </comment>
    <comment ref="I52" authorId="0" shapeId="0" xr:uid="{00000000-0006-0000-7400-00003C000000}">
      <text>
        <r>
          <rPr>
            <sz val="10"/>
            <color rgb="FF333333"/>
            <rFont val="Calibri"/>
            <family val="2"/>
          </rPr>
          <t>SOURCE: Nigeria MICS 2016-17. The survey collected data on school attendance for age 5-24 and educational attainment for age 5 and above.</t>
        </r>
      </text>
    </comment>
    <comment ref="K52" authorId="0" shapeId="0" xr:uid="{00000000-0006-0000-7400-00003D000000}">
      <text>
        <r>
          <rPr>
            <sz val="10"/>
            <color rgb="FF333333"/>
            <rFont val="Calibri"/>
            <family val="2"/>
          </rPr>
          <t>QUALIFIER: This data point is a NATIONAL ESTIMATE. SOURCE: Nigeria DHS 2018. The survey collected data on school attendance for age 5-24 and educational attainment for age 5 and above.</t>
        </r>
      </text>
    </comment>
    <comment ref="D53" authorId="0" shapeId="0" xr:uid="{00000000-0006-0000-7400-00003E000000}">
      <text>
        <r>
          <rPr>
            <sz val="10"/>
            <color rgb="FF333333"/>
            <rFont val="Calibri"/>
            <family val="2"/>
          </rPr>
          <t>SOURCE: Senegal DHS 2010-11. The survey collected data on school attendance for age 5-24 and educational attainment for age 5 and above.</t>
        </r>
      </text>
    </comment>
    <comment ref="I53" authorId="0" shapeId="0" xr:uid="{00000000-0006-0000-7400-00003F000000}">
      <text>
        <r>
          <rPr>
            <sz val="10"/>
            <color rgb="FF333333"/>
            <rFont val="Calibri"/>
            <family val="2"/>
          </rPr>
          <t>SOURCE: Senegal DHS 2015-16. The survey collected data on school attendance for age 5-24 and educational attainment for age 5 and above.</t>
        </r>
      </text>
    </comment>
    <comment ref="J53" authorId="0" shapeId="0" xr:uid="{00000000-0006-0000-7400-000040000000}">
      <text>
        <r>
          <rPr>
            <sz val="10"/>
            <color rgb="FF333333"/>
            <rFont val="Calibri"/>
            <family val="2"/>
          </rPr>
          <t>SOURCE: Senegal DHS 2017. The survey collected data on school attendance for age 5-24 and educational attainment for age 5 and above.</t>
        </r>
      </text>
    </comment>
    <comment ref="F54" authorId="0" shapeId="0" xr:uid="{00000000-0006-0000-7400-000041000000}">
      <text>
        <r>
          <rPr>
            <sz val="10"/>
            <color rgb="FF333333"/>
            <rFont val="Calibri"/>
            <family val="2"/>
          </rPr>
          <t>SOURCE: Sierra Leone DHS 2013. The survey collected data on school attendance for age 5-24 and educational attainment for age 5 and above.</t>
        </r>
      </text>
    </comment>
    <comment ref="J54" authorId="0" shapeId="0" xr:uid="{00000000-0006-0000-7400-000042000000}">
      <text>
        <r>
          <rPr>
            <sz val="10"/>
            <color rgb="FF333333"/>
            <rFont val="Calibri"/>
            <family val="2"/>
          </rPr>
          <t>SOURCE: Sierra Leone MICS 2017. The survey collected data on school attendance for age 3-24 and educational attainment for age 3 and above.</t>
        </r>
      </text>
    </comment>
    <comment ref="C55" authorId="0" shapeId="0" xr:uid="{00000000-0006-0000-7400-000043000000}">
      <text>
        <r>
          <rPr>
            <sz val="10"/>
            <color rgb="FF333333"/>
            <rFont val="Calibri"/>
            <family val="2"/>
          </rPr>
          <t>SOURCE: Togo MICS 2010. The survey collected data on school attendance for age 3-24 and educational attainment for age 3 and above.</t>
        </r>
      </text>
    </comment>
    <comment ref="G55" authorId="0" shapeId="0" xr:uid="{00000000-0006-0000-7400-000044000000}">
      <text>
        <r>
          <rPr>
            <sz val="10"/>
            <color rgb="FF333333"/>
            <rFont val="Calibri"/>
            <family val="2"/>
          </rPr>
          <t>SOURCE: Togo DHS 2013-14. The survey collected data on school attendance for age 3-24 and educational attainment for age 3 and above.</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7500-000001000000}">
      <text>
        <r>
          <rPr>
            <sz val="10"/>
            <color rgb="FF333333"/>
            <rFont val="Calibri"/>
            <family val="2"/>
          </rPr>
          <t>SOURCE: Burundi DHS 2010. The survey collected data on school attendance for age 5-24 and educational attainment for age 5 and above.</t>
        </r>
      </text>
    </comment>
    <comment ref="D15" authorId="0" shapeId="0" xr:uid="{00000000-0006-0000-7500-000002000000}">
      <text>
        <r>
          <rPr>
            <sz val="10"/>
            <color rgb="FF333333"/>
            <rFont val="Calibri"/>
            <family val="2"/>
          </rPr>
          <t>SOURCE: Cameroon DHS 2011. The survey collected data on school attendance for age 3-24 and educational attainment for age 3 and above.</t>
        </r>
      </text>
    </comment>
    <comment ref="G15" authorId="0" shapeId="0" xr:uid="{00000000-0006-0000-7500-000003000000}">
      <text>
        <r>
          <rPr>
            <sz val="10"/>
            <color rgb="FF333333"/>
            <rFont val="Calibri"/>
            <family val="2"/>
          </rPr>
          <t>SOURCE: Cameroon MICS 2013-14. The survey collected data on school attendance for age 5-24 and educational attainment for age 5 and above.</t>
        </r>
      </text>
    </comment>
    <comment ref="C16" authorId="0" shapeId="0" xr:uid="{00000000-0006-0000-7500-000004000000}">
      <text>
        <r>
          <rPr>
            <sz val="10"/>
            <color rgb="FF333333"/>
            <rFont val="Calibri"/>
            <family val="2"/>
          </rPr>
          <t>SOURCE: Central African Republic MICS 2009-10. The survey collected data on school attendance for age 5-24 and educational attainment for age 5 and above.</t>
        </r>
      </text>
    </comment>
    <comment ref="G17" authorId="0" shapeId="0" xr:uid="{00000000-0006-0000-7500-000005000000}">
      <text>
        <r>
          <rPr>
            <sz val="10"/>
            <color rgb="FF333333"/>
            <rFont val="Calibri"/>
            <family val="2"/>
          </rPr>
          <t>SOURCE: Chad DHS 2014. The survey collected data on school attendance for age 5-24 and educational attainment for age 5 and above.</t>
        </r>
      </text>
    </comment>
    <comment ref="E18" authorId="0" shapeId="0" xr:uid="{00000000-0006-0000-7500-000006000000}">
      <text>
        <r>
          <rPr>
            <sz val="10"/>
            <color rgb="FF333333"/>
            <rFont val="Calibri"/>
            <family val="2"/>
          </rPr>
          <t>SOURCE: Congo DHS 2011-12. The survey collected data on school attendance for age 5-24 and educational attainment for age 5 and above.</t>
        </r>
      </text>
    </comment>
    <comment ref="H18" authorId="0" shapeId="0" xr:uid="{00000000-0006-0000-7500-000007000000}">
      <text>
        <r>
          <rPr>
            <sz val="10"/>
            <color rgb="FF333333"/>
            <rFont val="Calibri"/>
            <family val="2"/>
          </rPr>
          <t>SOURCE: Congo MICS 2014-15. The survey collected data on school attendance for age 5-24 and educational attainment for age 5 and above.</t>
        </r>
      </text>
    </comment>
    <comment ref="C19" authorId="0" shapeId="0" xr:uid="{00000000-0006-0000-7500-000008000000}">
      <text>
        <r>
          <rPr>
            <sz val="10"/>
            <color rgb="FF333333"/>
            <rFont val="Calibri"/>
            <family val="2"/>
          </rPr>
          <t>SOURCE: Democratic Republic of the Congo MICS 2010. The survey collected data on school attendance for age 5-24 and educational attainment for age 5 and above.</t>
        </r>
      </text>
    </comment>
    <comment ref="F19" authorId="0" shapeId="0" xr:uid="{00000000-0006-0000-7500-000009000000}">
      <text>
        <r>
          <rPr>
            <sz val="10"/>
            <color rgb="FF333333"/>
            <rFont val="Calibri"/>
            <family val="2"/>
          </rPr>
          <t>SOURCE: Democratic Republic of the Congo DHS 2013-14. The survey collected data on school attendance for age 5-24 and educational attainment for age 5 and above.</t>
        </r>
      </text>
    </comment>
    <comment ref="E20" authorId="0" shapeId="0" xr:uid="{00000000-0006-0000-7500-00000A000000}">
      <text>
        <r>
          <rPr>
            <sz val="10"/>
            <color rgb="FF333333"/>
            <rFont val="Calibri"/>
            <family val="2"/>
          </rPr>
          <t>SOURCE: Gabon DHS 2012. The survey collected data on school attendance for age 3-24 and educational attainment for age 3 and above.</t>
        </r>
      </text>
    </comment>
    <comment ref="G21" authorId="0" shapeId="0" xr:uid="{00000000-0006-0000-7500-00000B000000}">
      <text>
        <r>
          <rPr>
            <sz val="10"/>
            <color rgb="FF333333"/>
            <rFont val="Calibri"/>
            <family val="2"/>
          </rPr>
          <t>SOURCE: Sao Tome and Principe MICS 2014. The survey collected data on school attendance for age 5-24 and educational attainment for age 3 and above.</t>
        </r>
      </text>
    </comment>
    <comment ref="E22" authorId="0" shapeId="0" xr:uid="{00000000-0006-0000-7500-00000C000000}">
      <text>
        <r>
          <rPr>
            <sz val="10"/>
            <color rgb="FF333333"/>
            <rFont val="Calibri"/>
            <family val="2"/>
          </rPr>
          <t>SOURCE: Comoros DHS 2012. The survey collected data on school attendance for age 3-24 and educational attainment for age 3 and above.</t>
        </r>
      </text>
    </comment>
    <comment ref="D23" authorId="0" shapeId="0" xr:uid="{00000000-0006-0000-7500-00000D000000}">
      <text>
        <r>
          <rPr>
            <sz val="10"/>
            <color rgb="FF333333"/>
            <rFont val="Calibri"/>
            <family val="2"/>
          </rPr>
          <t>SOURCE: Ethiopia DHS 2011. The survey collected data on school attendance for age 5-24 and educational attainment for age 5 and above.</t>
        </r>
      </text>
    </comment>
    <comment ref="I23" authorId="0" shapeId="0" xr:uid="{00000000-0006-0000-7500-00000E000000}">
      <text>
        <r>
          <rPr>
            <sz val="10"/>
            <color rgb="FF333333"/>
            <rFont val="Calibri"/>
            <family val="2"/>
          </rPr>
          <t>SOURCE: Ethiopia DHS 2016. The survey collected data on school attendance for age 5-24 and educational attainment for age 5 and above.</t>
        </r>
      </text>
    </comment>
    <comment ref="G24" authorId="0" shapeId="0" xr:uid="{00000000-0006-0000-7500-00000F000000}">
      <text>
        <r>
          <rPr>
            <sz val="10"/>
            <color rgb="FF333333"/>
            <rFont val="Calibri"/>
            <family val="2"/>
          </rPr>
          <t>SOURCE: Kenya DHS 2014. The survey collected data on school attendance for age 3-24 and educational attainment for age 3 and above.</t>
        </r>
      </text>
    </comment>
    <comment ref="C25" authorId="0" shapeId="0" xr:uid="{00000000-0006-0000-7500-000010000000}">
      <text>
        <r>
          <rPr>
            <sz val="10"/>
            <color rgb="FF333333"/>
            <rFont val="Calibri"/>
            <family val="2"/>
          </rPr>
          <t>SOURCE: Rwanda DHS 2010-2011. The survey collected data on school attendance for age 3-24 and educational attainment for age 3 and above.</t>
        </r>
      </text>
    </comment>
    <comment ref="H25" authorId="0" shapeId="0" xr:uid="{00000000-0006-0000-7500-000011000000}">
      <text>
        <r>
          <rPr>
            <sz val="10"/>
            <color rgb="FF333333"/>
            <rFont val="Calibri"/>
            <family val="2"/>
          </rPr>
          <t>SOURCE: Rwanda DHS 2014-15. The survey collected data on school attendance for age 3-24 and educational attainment for age 3 and above.</t>
        </r>
      </text>
    </comment>
    <comment ref="C26" authorId="0" shapeId="0" xr:uid="{00000000-0006-0000-7500-000012000000}">
      <text>
        <r>
          <rPr>
            <sz val="10"/>
            <color rgb="FF333333"/>
            <rFont val="Calibri"/>
            <family val="2"/>
          </rPr>
          <t>SOURCE: South Sudan MICS 2010. The survey collected data on school attendance for age 5-24 and educational attainment for age 5 and above.</t>
        </r>
      </text>
    </comment>
    <comment ref="G27" authorId="0" shapeId="0" xr:uid="{00000000-0006-0000-7500-000013000000}">
      <text>
        <r>
          <rPr>
            <sz val="10"/>
            <color rgb="FF333333"/>
            <rFont val="Calibri"/>
            <family val="2"/>
          </rPr>
          <t>SOURCE: Sudan MICS 2014. The survey collected data on school attendance for age 4-24 and educational attainment for age 4 and above.</t>
        </r>
      </text>
    </comment>
    <comment ref="D28" authorId="0" shapeId="0" xr:uid="{00000000-0006-0000-7500-000014000000}">
      <text>
        <r>
          <rPr>
            <sz val="10"/>
            <color rgb="FF333333"/>
            <rFont val="Calibri"/>
            <family val="2"/>
          </rPr>
          <t>SOURCE: Uganda DHS 2011. The survey collected data on school attendance for age 3-24 and educational attainment for age 3 and above.</t>
        </r>
      </text>
    </comment>
    <comment ref="I28" authorId="0" shapeId="0" xr:uid="{00000000-0006-0000-7500-000015000000}">
      <text>
        <r>
          <rPr>
            <sz val="10"/>
            <color rgb="FF333333"/>
            <rFont val="Calibri"/>
            <family val="2"/>
          </rPr>
          <t>SOURCE: Uganda DHS 2016. The survey collected data on school attendance for age 5-24 and educational attainment for age 5 and above.</t>
        </r>
      </text>
    </comment>
    <comment ref="C29" authorId="0" shapeId="0" xr:uid="{00000000-0006-0000-7500-000016000000}">
      <text>
        <r>
          <rPr>
            <sz val="10"/>
            <color rgb="FF333333"/>
            <rFont val="Calibri"/>
            <family val="2"/>
          </rPr>
          <t>SOURCE: United Republic of Tanzania DHS 2010. The survey collected data on school attendance for age 5-24 and educational attainment for age 5 and above.</t>
        </r>
      </text>
    </comment>
    <comment ref="H29" authorId="0" shapeId="0" xr:uid="{00000000-0006-0000-7500-000017000000}">
      <text>
        <r>
          <rPr>
            <sz val="10"/>
            <color rgb="FF333333"/>
            <rFont val="Calibri"/>
            <family val="2"/>
          </rPr>
          <t>SOURCE: United Republic of Tanzania DHS 2015-16. The survey collected data on school attendance for age 5-24 and educational attainment for age 5 and above.</t>
        </r>
      </text>
    </comment>
    <comment ref="F30" authorId="0" shapeId="0" xr:uid="{00000000-0006-0000-7500-000018000000}">
      <text>
        <r>
          <rPr>
            <sz val="10"/>
            <color rgb="FF333333"/>
            <rFont val="Calibri"/>
            <family val="2"/>
          </rPr>
          <t>SOURCE: Algeria MICS 2012-13. The survey collected data on school attendance for age 5-24 and educational attainment for age 5 and above.</t>
        </r>
      </text>
    </comment>
    <comment ref="G31" authorId="0" shapeId="0" xr:uid="{00000000-0006-0000-7500-000019000000}">
      <text>
        <r>
          <rPr>
            <sz val="10"/>
            <color rgb="FF333333"/>
            <rFont val="Calibri"/>
            <family val="2"/>
          </rPr>
          <t>SOURCE: Egypt DHS 2014. The survey collected data on school attendance for age 6-24 and educational attainment for age 6 and above.</t>
        </r>
      </text>
    </comment>
    <comment ref="D32" authorId="0" shapeId="0" xr:uid="{00000000-0006-0000-7500-00001A000000}">
      <text>
        <r>
          <rPr>
            <sz val="10"/>
            <color rgb="FF333333"/>
            <rFont val="Calibri"/>
            <family val="2"/>
          </rPr>
          <t>SOURCE: Mauritania MICS 2010-11. The survey collected data on school attendance for age 5-24 and educational attainment for age 5 and above.</t>
        </r>
      </text>
    </comment>
    <comment ref="H32" authorId="0" shapeId="0" xr:uid="{00000000-0006-0000-7500-00001B000000}">
      <text>
        <r>
          <rPr>
            <sz val="10"/>
            <color rgb="FF333333"/>
            <rFont val="Calibri"/>
            <family val="2"/>
          </rPr>
          <t>SOURCE: Mauritania MICS 2014-15. The survey collected data on school attendance for age 5-24 and educational attainment for age 5 and above.</t>
        </r>
      </text>
    </comment>
    <comment ref="E33" authorId="0" shapeId="0" xr:uid="{00000000-0006-0000-7500-00001C000000}">
      <text>
        <r>
          <rPr>
            <sz val="10"/>
            <color rgb="FF333333"/>
            <rFont val="Calibri"/>
            <family val="2"/>
          </rPr>
          <t>SOURCE: Tunisia MICS 2011-12. The survey collected data on school attendance for age 5-24 and educational attainment for age 5 and above.</t>
        </r>
      </text>
    </comment>
    <comment ref="K33" authorId="0" shapeId="0" xr:uid="{00000000-0006-0000-7500-00001D000000}">
      <text>
        <r>
          <rPr>
            <sz val="10"/>
            <color rgb="FF333333"/>
            <rFont val="Calibri"/>
            <family val="2"/>
          </rPr>
          <t>QUALIFIER: This data point is a NATIONAL ESTIMATE. SOURCE: Tunisia MICS 2018. The survey collected data on school attendance for age 3-24 and educational attainment for age 3 and above.</t>
        </r>
      </text>
    </comment>
    <comment ref="H34" authorId="0" shapeId="0" xr:uid="{00000000-0006-0000-7500-00001E000000}">
      <text>
        <r>
          <rPr>
            <sz val="10"/>
            <color rgb="FF333333"/>
            <rFont val="Calibri"/>
            <family val="2"/>
          </rPr>
          <t>SOURCE: Angola DHS 2016. The survey collected data on school attendance for age 3-24 and educational attainment for age 3 and above.</t>
        </r>
      </text>
    </comment>
    <comment ref="C35" authorId="0" shapeId="0" xr:uid="{00000000-0006-0000-7500-00001F000000}">
      <text>
        <r>
          <rPr>
            <sz val="10"/>
            <color rgb="FF333333"/>
            <rFont val="Calibri"/>
            <family val="2"/>
          </rPr>
          <t>SOURCE: Swaziland MICS 2010. The survey collected data on school attendance for age 5-24 and educational attainment for age 5 and above.</t>
        </r>
      </text>
    </comment>
    <comment ref="G35" authorId="0" shapeId="0" xr:uid="{00000000-0006-0000-7500-000020000000}">
      <text>
        <r>
          <rPr>
            <sz val="10"/>
            <color rgb="FF333333"/>
            <rFont val="Calibri"/>
            <family val="2"/>
          </rPr>
          <t>SOURCE: Swaziland MICS 2014. The survey collected data on school attendance for age 5-24 and educational attainment for age 5 and above.</t>
        </r>
      </text>
    </comment>
    <comment ref="G36" authorId="0" shapeId="0" xr:uid="{00000000-0006-0000-7500-000021000000}">
      <text>
        <r>
          <rPr>
            <sz val="10"/>
            <color rgb="FF333333"/>
            <rFont val="Calibri"/>
            <family val="2"/>
          </rPr>
          <t>SOURCE: Lesotho DHS 2014. The survey collected data on school attendance for age 5-24 and educational attainment for age 5 and above.</t>
        </r>
      </text>
    </comment>
    <comment ref="K36" authorId="0" shapeId="0" xr:uid="{00000000-0006-0000-7500-000022000000}">
      <text>
        <r>
          <rPr>
            <sz val="10"/>
            <color rgb="FF333333"/>
            <rFont val="Calibri"/>
            <family val="2"/>
          </rPr>
          <t>QUALIFIER: This data point is a NATIONAL ESTIMATE. SOURCE: Lesotho MICS 2018. The survey collected data on school attendance for age 3-24 and educational attainment for age 3 and above.</t>
        </r>
      </text>
    </comment>
    <comment ref="C37" authorId="0" shapeId="0" xr:uid="{00000000-0006-0000-7500-000023000000}">
      <text>
        <r>
          <rPr>
            <sz val="10"/>
            <color rgb="FF333333"/>
            <rFont val="Calibri"/>
            <family val="2"/>
          </rPr>
          <t>SOURCE: Malawi DHS 2010. The survey collected data on school attendance for age 5-24 and educational attainment for age 5 and above.</t>
        </r>
      </text>
    </comment>
    <comment ref="I37" authorId="0" shapeId="0" xr:uid="{00000000-0006-0000-7500-000024000000}">
      <text>
        <r>
          <rPr>
            <sz val="10"/>
            <color rgb="FF333333"/>
            <rFont val="Calibri"/>
            <family val="2"/>
          </rPr>
          <t>SOURCE: Malawi DHS 2015-16. The survey collected data on school attendance for age 5-24 and educational attainment for age 5 and above.</t>
        </r>
      </text>
    </comment>
    <comment ref="D38" authorId="0" shapeId="0" xr:uid="{00000000-0006-0000-7500-000025000000}">
      <text>
        <r>
          <rPr>
            <sz val="10"/>
            <color rgb="FF333333"/>
            <rFont val="Calibri"/>
            <family val="2"/>
          </rPr>
          <t>SOURCE: Mozambique DHS 2011. The survey collected data on school attendance for age 5-24 and educational attainment for age 3 and above.</t>
        </r>
      </text>
    </comment>
    <comment ref="F39" authorId="0" shapeId="0" xr:uid="{00000000-0006-0000-7500-000026000000}">
      <text>
        <r>
          <rPr>
            <sz val="10"/>
            <color rgb="FF333333"/>
            <rFont val="Calibri"/>
            <family val="2"/>
          </rPr>
          <t>SOURCE: Namibia DHS 2013. The survey collected data on school attendance for age 5-24 and educational attainment for age 5 and above.</t>
        </r>
      </text>
    </comment>
    <comment ref="I40" authorId="0" shapeId="0" xr:uid="{00000000-0006-0000-7500-000027000000}">
      <text>
        <r>
          <rPr>
            <sz val="10"/>
            <color rgb="FF333333"/>
            <rFont val="Calibri"/>
            <family val="2"/>
          </rPr>
          <t>SOURCE: South Africa DHS 2016. The survey collected data on school attendance and educational attainment for all ages.</t>
        </r>
      </text>
    </comment>
    <comment ref="F41" authorId="0" shapeId="0" xr:uid="{00000000-0006-0000-7500-000028000000}">
      <text>
        <r>
          <rPr>
            <sz val="10"/>
            <color rgb="FF333333"/>
            <rFont val="Calibri"/>
            <family val="2"/>
          </rPr>
          <t>SOURCE: Zambia DHS 2013-14. The survey collected data on school attendance for age 5-24 and educational attainment for age 5 and above.</t>
        </r>
      </text>
    </comment>
    <comment ref="C42" authorId="0" shapeId="0" xr:uid="{00000000-0006-0000-7500-000029000000}">
      <text>
        <r>
          <rPr>
            <sz val="10"/>
            <color rgb="FF333333"/>
            <rFont val="Calibri"/>
            <family val="2"/>
          </rPr>
          <t>SOURCE: Zimbabwe DHS 2010-11. The survey collected data on school attendance for age 5-24 and educational attainment for age 5 and above.</t>
        </r>
      </text>
    </comment>
    <comment ref="H42" authorId="0" shapeId="0" xr:uid="{00000000-0006-0000-7500-00002A000000}">
      <text>
        <r>
          <rPr>
            <sz val="10"/>
            <color rgb="FF333333"/>
            <rFont val="Calibri"/>
            <family val="2"/>
          </rPr>
          <t>SOURCE: Zimbabwe DHS 2015. The survey collected data on school attendance for age 3-24 and educational attainment for age 3 and above.</t>
        </r>
      </text>
    </comment>
    <comment ref="L42" authorId="0" shapeId="0" xr:uid="{00000000-0006-0000-7500-00002B000000}">
      <text>
        <r>
          <rPr>
            <sz val="10"/>
            <color rgb="FF333333"/>
            <rFont val="Calibri"/>
            <family val="2"/>
          </rPr>
          <t>QUALIFIER: This data point is a NATIONAL ESTIMATE. SOURCE: Value based on 25-49 unweighted observations in sample. Zimbabwe MICS 2019. The survey collected data on school attendance for age 3-24 and educational attainment for age 3 and above.</t>
        </r>
      </text>
    </comment>
    <comment ref="D43" authorId="0" shapeId="0" xr:uid="{00000000-0006-0000-7500-00002C000000}">
      <text>
        <r>
          <rPr>
            <sz val="10"/>
            <color rgb="FF333333"/>
            <rFont val="Calibri"/>
            <family val="2"/>
          </rPr>
          <t>SOURCE: Benin DHS 2011-12. The survey collected data on school attendance for age 5-24 and educational attainment for age 5 and above.</t>
        </r>
      </text>
    </comment>
    <comment ref="G43" authorId="0" shapeId="0" xr:uid="{00000000-0006-0000-7500-00002D000000}">
      <text>
        <r>
          <rPr>
            <sz val="10"/>
            <color rgb="FF333333"/>
            <rFont val="Calibri"/>
            <family val="2"/>
          </rPr>
          <t>SOURCE: Benin MICS 2014. The survey collected data on school attendance for age 5-24 and educational attainment for age 5 and above.</t>
        </r>
      </text>
    </comment>
    <comment ref="K43" authorId="0" shapeId="0" xr:uid="{00000000-0006-0000-7500-00002E000000}">
      <text>
        <r>
          <rPr>
            <sz val="10"/>
            <color rgb="FF333333"/>
            <rFont val="Calibri"/>
            <family val="2"/>
          </rPr>
          <t>SOURCE: Benin DHS 2017-18. The survey collected data on school attendance for age 5-24 and educational attainment for age 5 and above.</t>
        </r>
      </text>
    </comment>
    <comment ref="C44" authorId="0" shapeId="0" xr:uid="{00000000-0006-0000-7500-00002F000000}">
      <text>
        <r>
          <rPr>
            <sz val="10"/>
            <color rgb="FF333333"/>
            <rFont val="Calibri"/>
            <family val="2"/>
          </rPr>
          <t>SOURCE: Burkina Faso DHS 2010. The survey collected data on school attendance for age 5-24 and educational attainment for age 5 and above.</t>
        </r>
      </text>
    </comment>
    <comment ref="E45" authorId="0" shapeId="0" xr:uid="{00000000-0006-0000-7500-000030000000}">
      <text>
        <r>
          <rPr>
            <sz val="10"/>
            <color rgb="FF333333"/>
            <rFont val="Calibri"/>
            <family val="2"/>
          </rPr>
          <t>SOURCE: Cote d'Ivoire DHS 2011-12. The survey collected data on school attendance for age 3-24 and educational attainment for age 3 and above.</t>
        </r>
      </text>
    </comment>
    <comment ref="I45" authorId="0" shapeId="0" xr:uid="{00000000-0006-0000-7500-000031000000}">
      <text>
        <r>
          <rPr>
            <sz val="10"/>
            <color rgb="FF333333"/>
            <rFont val="Calibri"/>
            <family val="2"/>
          </rPr>
          <t>SOURCE: Cote d'Ivoire MICS 2016. The survey collected data on school attendance for age 5-24 and educational attainment for age 5 and above.</t>
        </r>
      </text>
    </comment>
    <comment ref="C46" authorId="0" shapeId="0" xr:uid="{00000000-0006-0000-7500-000032000000}">
      <text>
        <r>
          <rPr>
            <sz val="10"/>
            <color rgb="FF333333"/>
            <rFont val="Calibri"/>
            <family val="2"/>
          </rPr>
          <t>SOURCE: Gambia MICS 2009-2010. The survey collected data on school attendance for age 3-24 and educational attainment for age 3 and above.</t>
        </r>
      </text>
    </comment>
    <comment ref="F46" authorId="0" shapeId="0" xr:uid="{00000000-0006-0000-7500-000033000000}">
      <text>
        <r>
          <rPr>
            <sz val="10"/>
            <color rgb="FF333333"/>
            <rFont val="Calibri"/>
            <family val="2"/>
          </rPr>
          <t>SOURCE: Gambia DHS 2013. The survey collected data on school attendance for age 3-24 and educational attainment for age 3 and above.</t>
        </r>
      </text>
    </comment>
    <comment ref="K46" authorId="0" shapeId="0" xr:uid="{00000000-0006-0000-7500-000034000000}">
      <text>
        <r>
          <rPr>
            <sz val="10"/>
            <color rgb="FF333333"/>
            <rFont val="Calibri"/>
            <family val="2"/>
          </rPr>
          <t>QUALIFIER: This data point is a NATIONAL ESTIMATE. SOURCE: Gambia MICS 2018. The survey collected data on school attendance for age 3-24 and educational attainment for age 3 and above. Value based on 25-49 unweighted observations in sample.</t>
        </r>
      </text>
    </comment>
    <comment ref="G47" authorId="0" shapeId="0" xr:uid="{00000000-0006-0000-7500-000035000000}">
      <text>
        <r>
          <rPr>
            <sz val="10"/>
            <color rgb="FF333333"/>
            <rFont val="Calibri"/>
            <family val="2"/>
          </rPr>
          <t>QUALIFIER: This data point is a NATIONAL ESTIMATE. SOURCE: Ghana DHS 2014. The survey collected data on school attendance for age 3-24 and educational attainment for age 3 and above. Value based on 25-49 unweighted observations in sample.</t>
        </r>
      </text>
    </comment>
    <comment ref="K47" authorId="0" shapeId="0" xr:uid="{00000000-0006-0000-7500-000036000000}">
      <text>
        <r>
          <rPr>
            <sz val="10"/>
            <color rgb="FF333333"/>
            <rFont val="Calibri"/>
            <family val="2"/>
          </rPr>
          <t>QUALIFIER: This data point is a NATIONAL ESTIMATE. SOURCE: Ghana MICS 2017-18. The survey collected data on school attendance for age 3-24 and educational attainment for age 3 and above.</t>
        </r>
      </text>
    </comment>
    <comment ref="E48" authorId="0" shapeId="0" xr:uid="{00000000-0006-0000-7500-000037000000}">
      <text>
        <r>
          <rPr>
            <sz val="10"/>
            <color rgb="FF333333"/>
            <rFont val="Calibri"/>
            <family val="2"/>
          </rPr>
          <t>SOURCE: Guinea DHS 2012. The survey collected data on school attendance for age 3-24 and educational attainment for age 3 and above.</t>
        </r>
      </text>
    </comment>
    <comment ref="I48" authorId="0" shapeId="0" xr:uid="{00000000-0006-0000-7500-000038000000}">
      <text>
        <r>
          <rPr>
            <sz val="10"/>
            <color rgb="FF333333"/>
            <rFont val="Calibri"/>
            <family val="2"/>
          </rPr>
          <t>SOURCE: Guinea MICS 2016. The survey collected data on school attendance for age 5-24 and educational attainment for age 5 and above.</t>
        </r>
      </text>
    </comment>
    <comment ref="K48" authorId="0" shapeId="0" xr:uid="{00000000-0006-0000-7500-000039000000}">
      <text>
        <r>
          <rPr>
            <sz val="10"/>
            <color rgb="FF333333"/>
            <rFont val="Calibri"/>
            <family val="2"/>
          </rPr>
          <t>QUALIFIER: This data point is a NATIONAL ESTIMATE. SOURCE: Guinea DHS 2018. The survey collected data on school attendance for age 5-24 and educational attainment for age 5 and above. Value based on 25-49 unweighted observations in sample.</t>
        </r>
      </text>
    </comment>
    <comment ref="G49" authorId="0" shapeId="0" xr:uid="{00000000-0006-0000-7500-00003A000000}">
      <text>
        <r>
          <rPr>
            <sz val="10"/>
            <color rgb="FF333333"/>
            <rFont val="Calibri"/>
            <family val="2"/>
          </rPr>
          <t>SOURCE: Guinea-Bissau MICS 2014. The survey collected data on school attendance for age 5-24 and educational attainment for age 5 and above.</t>
        </r>
      </text>
    </comment>
    <comment ref="F50" authorId="0" shapeId="0" xr:uid="{00000000-0006-0000-7500-00003B000000}">
      <text>
        <r>
          <rPr>
            <sz val="10"/>
            <color rgb="FF333333"/>
            <rFont val="Calibri"/>
            <family val="2"/>
          </rPr>
          <t>SOURCE: Liberia DHS 2013. The survey collected data on school attendance for age 5-24 and educational attainment for age 5 and above.</t>
        </r>
      </text>
    </comment>
    <comment ref="F51" authorId="0" shapeId="0" xr:uid="{00000000-0006-0000-7500-00003C000000}">
      <text>
        <r>
          <rPr>
            <sz val="10"/>
            <color rgb="FF333333"/>
            <rFont val="Calibri"/>
            <family val="2"/>
          </rPr>
          <t>SOURCE: Mali DHS 2012-13. The survey collected data on school attendance for age 5-24 and educational attainment for age 5 and above.</t>
        </r>
      </text>
    </comment>
    <comment ref="H51" authorId="0" shapeId="0" xr:uid="{00000000-0006-0000-7500-00003D000000}">
      <text>
        <r>
          <rPr>
            <sz val="10"/>
            <color rgb="FF333333"/>
            <rFont val="Calibri"/>
            <family val="2"/>
          </rPr>
          <t>SOURCE: Mali MICS 2015. The survey collected data on school attendance for age 5-24 and educational attainment for age 5 and above.</t>
        </r>
      </text>
    </comment>
    <comment ref="K51" authorId="0" shapeId="0" xr:uid="{00000000-0006-0000-7500-00003E000000}">
      <text>
        <r>
          <rPr>
            <sz val="10"/>
            <color rgb="FF333333"/>
            <rFont val="Calibri"/>
            <family val="2"/>
          </rPr>
          <t>QUALIFIER: This data point is a NATIONAL ESTIMATE. SOURCE: Mali DHS 2018. The survey collected data on school attendance for age 5-24 and educational attainment for age 5 and above. Value based on 25-49 unweighted observations in sample.</t>
        </r>
      </text>
    </comment>
    <comment ref="E52" authorId="0" shapeId="0" xr:uid="{00000000-0006-0000-7500-00003F000000}">
      <text>
        <r>
          <rPr>
            <sz val="10"/>
            <color rgb="FF333333"/>
            <rFont val="Calibri"/>
            <family val="2"/>
          </rPr>
          <t>SOURCE: Niger DHS 2012. The survey collected data on school attendance for age 5-24 and educational attainment for age 5 and above.</t>
        </r>
      </text>
    </comment>
    <comment ref="D53" authorId="0" shapeId="0" xr:uid="{00000000-0006-0000-7500-000040000000}">
      <text>
        <r>
          <rPr>
            <sz val="10"/>
            <color rgb="FF333333"/>
            <rFont val="Calibri"/>
            <family val="2"/>
          </rPr>
          <t>SOURCE: Nigeria MICS 2011. The survey collected data on school attendance for age 5-24 and educational attainment for age 5 and above.</t>
        </r>
      </text>
    </comment>
    <comment ref="F53" authorId="0" shapeId="0" xr:uid="{00000000-0006-0000-7500-000041000000}">
      <text>
        <r>
          <rPr>
            <sz val="10"/>
            <color rgb="FF333333"/>
            <rFont val="Calibri"/>
            <family val="2"/>
          </rPr>
          <t>SOURCE: Nigeria DHS 2013. The survey collected data on school attendance for age 5-24 and educational attainment for age 5 and above.</t>
        </r>
      </text>
    </comment>
    <comment ref="I53" authorId="0" shapeId="0" xr:uid="{00000000-0006-0000-7500-000042000000}">
      <text>
        <r>
          <rPr>
            <sz val="10"/>
            <color rgb="FF333333"/>
            <rFont val="Calibri"/>
            <family val="2"/>
          </rPr>
          <t>SOURCE: Nigeria MICS 2016-17. The survey collected data on school attendance for age 5-24 and educational attainment for age 5 and above.</t>
        </r>
      </text>
    </comment>
    <comment ref="K53" authorId="0" shapeId="0" xr:uid="{00000000-0006-0000-7500-000043000000}">
      <text>
        <r>
          <rPr>
            <sz val="10"/>
            <color rgb="FF333333"/>
            <rFont val="Calibri"/>
            <family val="2"/>
          </rPr>
          <t>QUALIFIER: This data point is a NATIONAL ESTIMATE. SOURCE: Nigeria DHS 2018. The survey collected data on school attendance for age 5-24 and educational attainment for age 5 and above.</t>
        </r>
      </text>
    </comment>
    <comment ref="D54" authorId="0" shapeId="0" xr:uid="{00000000-0006-0000-7500-000044000000}">
      <text>
        <r>
          <rPr>
            <sz val="10"/>
            <color rgb="FF333333"/>
            <rFont val="Calibri"/>
            <family val="2"/>
          </rPr>
          <t>SOURCE: Senegal DHS 2010-11. The survey collected data on school attendance for age 5-24 and educational attainment for age 5 and above.</t>
        </r>
      </text>
    </comment>
    <comment ref="I54" authorId="0" shapeId="0" xr:uid="{00000000-0006-0000-7500-000045000000}">
      <text>
        <r>
          <rPr>
            <sz val="10"/>
            <color rgb="FF333333"/>
            <rFont val="Calibri"/>
            <family val="2"/>
          </rPr>
          <t>SOURCE: Senegal DHS 2015-16. The survey collected data on school attendance for age 5-24 and educational attainment for age 5 and above.</t>
        </r>
      </text>
    </comment>
    <comment ref="J54" authorId="0" shapeId="0" xr:uid="{00000000-0006-0000-7500-000046000000}">
      <text>
        <r>
          <rPr>
            <sz val="10"/>
            <color rgb="FF333333"/>
            <rFont val="Calibri"/>
            <family val="2"/>
          </rPr>
          <t>SOURCE: Senegal DHS 2017. The survey collected data on school attendance for age 5-24 and educational attainment for age 5 and above.</t>
        </r>
      </text>
    </comment>
    <comment ref="F55" authorId="0" shapeId="0" xr:uid="{00000000-0006-0000-7500-000047000000}">
      <text>
        <r>
          <rPr>
            <sz val="10"/>
            <color rgb="FF333333"/>
            <rFont val="Calibri"/>
            <family val="2"/>
          </rPr>
          <t>SOURCE: Sierra Leone DHS 2013. The survey collected data on school attendance for age 5-24 and educational attainment for age 5 and above.</t>
        </r>
      </text>
    </comment>
    <comment ref="J55" authorId="0" shapeId="0" xr:uid="{00000000-0006-0000-7500-000048000000}">
      <text>
        <r>
          <rPr>
            <sz val="10"/>
            <color rgb="FF333333"/>
            <rFont val="Calibri"/>
            <family val="2"/>
          </rPr>
          <t>SOURCE: Sierra Leone MICS 2017. The survey collected data on school attendance for age 3-24 and educational attainment for age 3 and above.</t>
        </r>
      </text>
    </comment>
    <comment ref="C56" authorId="0" shapeId="0" xr:uid="{00000000-0006-0000-7500-000049000000}">
      <text>
        <r>
          <rPr>
            <sz val="10"/>
            <color rgb="FF333333"/>
            <rFont val="Calibri"/>
            <family val="2"/>
          </rPr>
          <t>SOURCE: Togo MICS 2010. The survey collected data on school attendance for age 3-24 and educational attainment for age 3 and above.</t>
        </r>
      </text>
    </comment>
    <comment ref="G56" authorId="0" shapeId="0" xr:uid="{00000000-0006-0000-7500-00004A000000}">
      <text>
        <r>
          <rPr>
            <sz val="10"/>
            <color rgb="FF333333"/>
            <rFont val="Calibri"/>
            <family val="2"/>
          </rPr>
          <t>SOURCE: Togo DHS 2013-14. The survey collected data on school attendance for age 3-24 and educational attainment for age 3 and above.</t>
        </r>
      </text>
    </comment>
    <comment ref="J56" authorId="0" shapeId="0" xr:uid="{00000000-0006-0000-7500-00004B000000}">
      <text>
        <r>
          <rPr>
            <sz val="10"/>
            <color rgb="FF333333"/>
            <rFont val="Calibri"/>
            <family val="2"/>
          </rPr>
          <t>QUALIFIER: This data point is a NATIONAL ESTIMATE. SOURCE: Togo MICS 2017. The survey collected data on school attendance for age 3-24 and educational attainment for age 3 and above.</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7600-000001000000}">
      <text>
        <r>
          <rPr>
            <sz val="10"/>
            <color rgb="FF333333"/>
            <rFont val="Calibri"/>
            <family val="2"/>
          </rPr>
          <t>SOURCE: Burundi DHS 2010. The survey collected data on school attendance for age 5-24 and educational attainment for age 5 and above.</t>
        </r>
      </text>
    </comment>
    <comment ref="J14" authorId="0" shapeId="0" xr:uid="{00000000-0006-0000-7600-000002000000}">
      <text>
        <r>
          <rPr>
            <sz val="10"/>
            <color rgb="FF333333"/>
            <rFont val="Calibri"/>
            <family val="2"/>
          </rPr>
          <t>QUALIFIER: This data point is a NATIONAL ESTIMATE. SOURCE: Burundi DHS 2016-17. The survey collected data on school attendance for age 3-24 and educational attainment for age 3 and above.</t>
        </r>
      </text>
    </comment>
    <comment ref="D15" authorId="0" shapeId="0" xr:uid="{00000000-0006-0000-7600-000003000000}">
      <text>
        <r>
          <rPr>
            <sz val="10"/>
            <color rgb="FF333333"/>
            <rFont val="Calibri"/>
            <family val="2"/>
          </rPr>
          <t>SOURCE: Cameroon DHS 2011. The survey collected data on school attendance for age 3-24 and educational attainment for age 3 and above.</t>
        </r>
      </text>
    </comment>
    <comment ref="G15" authorId="0" shapeId="0" xr:uid="{00000000-0006-0000-7600-000004000000}">
      <text>
        <r>
          <rPr>
            <sz val="10"/>
            <color rgb="FF333333"/>
            <rFont val="Calibri"/>
            <family val="2"/>
          </rPr>
          <t>SOURCE: Cameroon MICS 2013-14. The survey collected data on school attendance for age 5-24 and educational attainment for age 5 and above.</t>
        </r>
      </text>
    </comment>
    <comment ref="C16" authorId="0" shapeId="0" xr:uid="{00000000-0006-0000-7600-000005000000}">
      <text>
        <r>
          <rPr>
            <sz val="10"/>
            <color rgb="FF333333"/>
            <rFont val="Calibri"/>
            <family val="2"/>
          </rPr>
          <t>SOURCE: Central African Republic MICS 2009-10. The survey collected data on school attendance for age 5-24 and educational attainment for age 5 and above.</t>
        </r>
      </text>
    </comment>
    <comment ref="G17" authorId="0" shapeId="0" xr:uid="{00000000-0006-0000-7600-000006000000}">
      <text>
        <r>
          <rPr>
            <sz val="10"/>
            <color rgb="FF333333"/>
            <rFont val="Calibri"/>
            <family val="2"/>
          </rPr>
          <t>SOURCE: Chad DHS 2014. The survey collected data on school attendance for age 5-24 and educational attainment for age 5 and above.</t>
        </r>
      </text>
    </comment>
    <comment ref="E18" authorId="0" shapeId="0" xr:uid="{00000000-0006-0000-7600-000007000000}">
      <text>
        <r>
          <rPr>
            <sz val="10"/>
            <color rgb="FF333333"/>
            <rFont val="Calibri"/>
            <family val="2"/>
          </rPr>
          <t>SOURCE: Congo DHS 2011-12. The survey collected data on school attendance for age 5-24 and educational attainment for age 5 and above.</t>
        </r>
      </text>
    </comment>
    <comment ref="H18" authorId="0" shapeId="0" xr:uid="{00000000-0006-0000-7600-000008000000}">
      <text>
        <r>
          <rPr>
            <sz val="10"/>
            <color rgb="FF333333"/>
            <rFont val="Calibri"/>
            <family val="2"/>
          </rPr>
          <t>SOURCE: Congo MICS 2014-15. The survey collected data on school attendance for age 5-24 and educational attainment for age 5 and above.</t>
        </r>
      </text>
    </comment>
    <comment ref="C19" authorId="0" shapeId="0" xr:uid="{00000000-0006-0000-7600-000009000000}">
      <text>
        <r>
          <rPr>
            <sz val="10"/>
            <color rgb="FF333333"/>
            <rFont val="Calibri"/>
            <family val="2"/>
          </rPr>
          <t>SOURCE: Democratic Republic of the Congo MICS 2010. The survey collected data on school attendance for age 5-24 and educational attainment for age 5 and above.</t>
        </r>
      </text>
    </comment>
    <comment ref="F19" authorId="0" shapeId="0" xr:uid="{00000000-0006-0000-7600-00000A000000}">
      <text>
        <r>
          <rPr>
            <sz val="10"/>
            <color rgb="FF333333"/>
            <rFont val="Calibri"/>
            <family val="2"/>
          </rPr>
          <t>SOURCE: Democratic Republic of the Congo DHS 2013-14. The survey collected data on school attendance for age 5-24 and educational attainment for age 5 and above.</t>
        </r>
      </text>
    </comment>
    <comment ref="E20" authorId="0" shapeId="0" xr:uid="{00000000-0006-0000-7600-00000B000000}">
      <text>
        <r>
          <rPr>
            <sz val="10"/>
            <color rgb="FF333333"/>
            <rFont val="Calibri"/>
            <family val="2"/>
          </rPr>
          <t>SOURCE: Gabon DHS 2012. The survey collected data on school attendance for age 3-24 and educational attainment for age 3 and above.</t>
        </r>
      </text>
    </comment>
    <comment ref="G21" authorId="0" shapeId="0" xr:uid="{00000000-0006-0000-7600-00000C000000}">
      <text>
        <r>
          <rPr>
            <sz val="10"/>
            <color rgb="FF333333"/>
            <rFont val="Calibri"/>
            <family val="2"/>
          </rPr>
          <t>SOURCE: Sao Tome and Principe MICS 2014. The survey collected data on school attendance for age 5-24 and educational attainment for age 3 and above.</t>
        </r>
      </text>
    </comment>
    <comment ref="E22" authorId="0" shapeId="0" xr:uid="{00000000-0006-0000-7600-00000D000000}">
      <text>
        <r>
          <rPr>
            <sz val="10"/>
            <color rgb="FF333333"/>
            <rFont val="Calibri"/>
            <family val="2"/>
          </rPr>
          <t>SOURCE: Comoros DHS 2012. The survey collected data on school attendance for age 3-24 and educational attainment for age 3 and above.</t>
        </r>
      </text>
    </comment>
    <comment ref="D23" authorId="0" shapeId="0" xr:uid="{00000000-0006-0000-7600-00000E000000}">
      <text>
        <r>
          <rPr>
            <sz val="10"/>
            <color rgb="FF333333"/>
            <rFont val="Calibri"/>
            <family val="2"/>
          </rPr>
          <t>SOURCE: Ethiopia DHS 2011. The survey collected data on school attendance for age 5-24 and educational attainment for age 5 and above.</t>
        </r>
      </text>
    </comment>
    <comment ref="I23" authorId="0" shapeId="0" xr:uid="{00000000-0006-0000-7600-00000F000000}">
      <text>
        <r>
          <rPr>
            <sz val="10"/>
            <color rgb="FF333333"/>
            <rFont val="Calibri"/>
            <family val="2"/>
          </rPr>
          <t>SOURCE: Ethiopia DHS 2016. The survey collected data on school attendance for age 5-24 and educational attainment for age 5 and above.</t>
        </r>
      </text>
    </comment>
    <comment ref="G24" authorId="0" shapeId="0" xr:uid="{00000000-0006-0000-7600-000010000000}">
      <text>
        <r>
          <rPr>
            <sz val="10"/>
            <color rgb="FF333333"/>
            <rFont val="Calibri"/>
            <family val="2"/>
          </rPr>
          <t>SOURCE: Kenya DHS 2014. The survey collected data on school attendance for age 3-24 and educational attainment for age 3 and above.</t>
        </r>
      </text>
    </comment>
    <comment ref="K25" authorId="0" shapeId="0" xr:uid="{00000000-0006-0000-7600-000011000000}">
      <text>
        <r>
          <rPr>
            <sz val="10"/>
            <color rgb="FF333333"/>
            <rFont val="Calibri"/>
            <family val="2"/>
          </rPr>
          <t>QUALIFIER: This data point is a NATIONAL ESTIMATE. SOURCE: Madagascar MICS 2018.</t>
        </r>
      </text>
    </comment>
    <comment ref="C26" authorId="0" shapeId="0" xr:uid="{00000000-0006-0000-7600-000012000000}">
      <text>
        <r>
          <rPr>
            <sz val="10"/>
            <color rgb="FF333333"/>
            <rFont val="Calibri"/>
            <family val="2"/>
          </rPr>
          <t>SOURCE: Rwanda DHS 2010-2011. The survey collected data on school attendance for age 3-24 and educational attainment for age 3 and above.</t>
        </r>
      </text>
    </comment>
    <comment ref="H26" authorId="0" shapeId="0" xr:uid="{00000000-0006-0000-7600-000013000000}">
      <text>
        <r>
          <rPr>
            <sz val="10"/>
            <color rgb="FF333333"/>
            <rFont val="Calibri"/>
            <family val="2"/>
          </rPr>
          <t>SOURCE: Rwanda DHS 2014-15. The survey collected data on school attendance for age 3-24 and educational attainment for age 3 and above.</t>
        </r>
      </text>
    </comment>
    <comment ref="C27" authorId="0" shapeId="0" xr:uid="{00000000-0006-0000-7600-000014000000}">
      <text>
        <r>
          <rPr>
            <sz val="10"/>
            <color rgb="FF333333"/>
            <rFont val="Calibri"/>
            <family val="2"/>
          </rPr>
          <t>SOURCE: South Sudan MICS 2010. The survey collected data on school attendance for age 5-24 and educational attainment for age 5 and above.</t>
        </r>
      </text>
    </comment>
    <comment ref="G28" authorId="0" shapeId="0" xr:uid="{00000000-0006-0000-7600-000015000000}">
      <text>
        <r>
          <rPr>
            <sz val="10"/>
            <color rgb="FF333333"/>
            <rFont val="Calibri"/>
            <family val="2"/>
          </rPr>
          <t>SOURCE: Sudan MICS 2014. The survey collected data on school attendance for age 4-24 and educational attainment for age 4 and above.</t>
        </r>
      </text>
    </comment>
    <comment ref="D29" authorId="0" shapeId="0" xr:uid="{00000000-0006-0000-7600-000016000000}">
      <text>
        <r>
          <rPr>
            <sz val="10"/>
            <color rgb="FF333333"/>
            <rFont val="Calibri"/>
            <family val="2"/>
          </rPr>
          <t>SOURCE: Uganda DHS 2011. The survey collected data on school attendance for age 3-24 and educational attainment for age 3 and above.</t>
        </r>
      </text>
    </comment>
    <comment ref="I29" authorId="0" shapeId="0" xr:uid="{00000000-0006-0000-7600-000017000000}">
      <text>
        <r>
          <rPr>
            <sz val="10"/>
            <color rgb="FF333333"/>
            <rFont val="Calibri"/>
            <family val="2"/>
          </rPr>
          <t>SOURCE: Uganda DHS 2016. The survey collected data on school attendance for age 5-24 and educational attainment for age 5 and above.</t>
        </r>
      </text>
    </comment>
    <comment ref="C30" authorId="0" shapeId="0" xr:uid="{00000000-0006-0000-7600-000018000000}">
      <text>
        <r>
          <rPr>
            <sz val="10"/>
            <color rgb="FF333333"/>
            <rFont val="Calibri"/>
            <family val="2"/>
          </rPr>
          <t>SOURCE: United Republic of Tanzania DHS 2010. The survey collected data on school attendance for age 5-24 and educational attainment for age 5 and above.</t>
        </r>
      </text>
    </comment>
    <comment ref="H30" authorId="0" shapeId="0" xr:uid="{00000000-0006-0000-7600-000019000000}">
      <text>
        <r>
          <rPr>
            <sz val="10"/>
            <color rgb="FF333333"/>
            <rFont val="Calibri"/>
            <family val="2"/>
          </rPr>
          <t>SOURCE: United Republic of Tanzania DHS 2015-16. The survey collected data on school attendance for age 5-24 and educational attainment for age 5 and above.</t>
        </r>
      </text>
    </comment>
    <comment ref="F31" authorId="0" shapeId="0" xr:uid="{00000000-0006-0000-7600-00001A000000}">
      <text>
        <r>
          <rPr>
            <sz val="10"/>
            <color rgb="FF333333"/>
            <rFont val="Calibri"/>
            <family val="2"/>
          </rPr>
          <t>SOURCE: Algeria MICS 2012-13. The survey collected data on school attendance for age 5-24 and educational attainment for age 5 and above.</t>
        </r>
      </text>
    </comment>
    <comment ref="G32" authorId="0" shapeId="0" xr:uid="{00000000-0006-0000-7600-00001B000000}">
      <text>
        <r>
          <rPr>
            <sz val="10"/>
            <color rgb="FF333333"/>
            <rFont val="Calibri"/>
            <family val="2"/>
          </rPr>
          <t>SOURCE: Egypt DHS 2014. The survey collected data on school attendance for age 6-24 and educational attainment for age 6 and above.</t>
        </r>
      </text>
    </comment>
    <comment ref="D33" authorId="0" shapeId="0" xr:uid="{00000000-0006-0000-7600-00001C000000}">
      <text>
        <r>
          <rPr>
            <sz val="10"/>
            <color rgb="FF333333"/>
            <rFont val="Calibri"/>
            <family val="2"/>
          </rPr>
          <t>SOURCE: Mauritania MICS 2010-11. The survey collected data on school attendance for age 5-24 and educational attainment for age 5 and above.</t>
        </r>
      </text>
    </comment>
    <comment ref="H33" authorId="0" shapeId="0" xr:uid="{00000000-0006-0000-7600-00001D000000}">
      <text>
        <r>
          <rPr>
            <sz val="10"/>
            <color rgb="FF333333"/>
            <rFont val="Calibri"/>
            <family val="2"/>
          </rPr>
          <t>SOURCE: Mauritania MICS 2014-15. The survey collected data on school attendance for age 5-24 and educational attainment for age 5 and above.</t>
        </r>
      </text>
    </comment>
    <comment ref="E34" authorId="0" shapeId="0" xr:uid="{00000000-0006-0000-7600-00001E000000}">
      <text>
        <r>
          <rPr>
            <sz val="10"/>
            <color rgb="FF333333"/>
            <rFont val="Calibri"/>
            <family val="2"/>
          </rPr>
          <t>SOURCE: Tunisia MICS 2011-12. The survey collected data on school attendance for age 5-24 and educational attainment for age 5 and above.</t>
        </r>
      </text>
    </comment>
    <comment ref="K34" authorId="0" shapeId="0" xr:uid="{00000000-0006-0000-7600-00001F000000}">
      <text>
        <r>
          <rPr>
            <sz val="10"/>
            <color rgb="FF333333"/>
            <rFont val="Calibri"/>
            <family val="2"/>
          </rPr>
          <t>QUALIFIER: This data point is a NATIONAL ESTIMATE. SOURCE: Tunisia MICS 2018. The survey collected data on school attendance for age 3-24 and educational attainment for age 3 and above.</t>
        </r>
      </text>
    </comment>
    <comment ref="H35" authorId="0" shapeId="0" xr:uid="{00000000-0006-0000-7600-000020000000}">
      <text>
        <r>
          <rPr>
            <sz val="10"/>
            <color rgb="FF333333"/>
            <rFont val="Calibri"/>
            <family val="2"/>
          </rPr>
          <t>SOURCE: Angola DHS 2016. The survey collected data on school attendance for age 3-24 and educational attainment for age 3 and above.</t>
        </r>
      </text>
    </comment>
    <comment ref="C36" authorId="0" shapeId="0" xr:uid="{00000000-0006-0000-7600-000021000000}">
      <text>
        <r>
          <rPr>
            <sz val="10"/>
            <color rgb="FF333333"/>
            <rFont val="Calibri"/>
            <family val="2"/>
          </rPr>
          <t>SOURCE: Swaziland MICS 2010. The survey collected data on school attendance for age 5-24 and educational attainment for age 5 and above.</t>
        </r>
      </text>
    </comment>
    <comment ref="G36" authorId="0" shapeId="0" xr:uid="{00000000-0006-0000-7600-000022000000}">
      <text>
        <r>
          <rPr>
            <sz val="10"/>
            <color rgb="FF333333"/>
            <rFont val="Calibri"/>
            <family val="2"/>
          </rPr>
          <t>SOURCE: Swaziland MICS 2014. The survey collected data on school attendance for age 5-24 and educational attainment for age 5 and above.</t>
        </r>
      </text>
    </comment>
    <comment ref="G37" authorId="0" shapeId="0" xr:uid="{00000000-0006-0000-7600-000023000000}">
      <text>
        <r>
          <rPr>
            <sz val="10"/>
            <color rgb="FF333333"/>
            <rFont val="Calibri"/>
            <family val="2"/>
          </rPr>
          <t>SOURCE: Lesotho DHS 2014. The survey collected data on school attendance for age 5-24 and educational attainment for age 5 and above.</t>
        </r>
      </text>
    </comment>
    <comment ref="K37" authorId="0" shapeId="0" xr:uid="{00000000-0006-0000-7600-000024000000}">
      <text>
        <r>
          <rPr>
            <sz val="10"/>
            <color rgb="FF333333"/>
            <rFont val="Calibri"/>
            <family val="2"/>
          </rPr>
          <t>QUALIFIER: This data point is a NATIONAL ESTIMATE. SOURCE: Lesotho MICS 2018. The survey collected data on school attendance for age 3-24 and educational attainment for age 3 and above.</t>
        </r>
      </text>
    </comment>
    <comment ref="C38" authorId="0" shapeId="0" xr:uid="{00000000-0006-0000-7600-000025000000}">
      <text>
        <r>
          <rPr>
            <sz val="10"/>
            <color rgb="FF333333"/>
            <rFont val="Calibri"/>
            <family val="2"/>
          </rPr>
          <t>SOURCE: Malawi DHS 2010. The survey collected data on school attendance for age 5-24 and educational attainment for age 5 and above.</t>
        </r>
      </text>
    </comment>
    <comment ref="I38" authorId="0" shapeId="0" xr:uid="{00000000-0006-0000-7600-000026000000}">
      <text>
        <r>
          <rPr>
            <sz val="10"/>
            <color rgb="FF333333"/>
            <rFont val="Calibri"/>
            <family val="2"/>
          </rPr>
          <t>SOURCE: Malawi DHS 2015-16. The survey collected data on school attendance for age 5-24 and educational attainment for age 5 and above.</t>
        </r>
      </text>
    </comment>
    <comment ref="D39" authorId="0" shapeId="0" xr:uid="{00000000-0006-0000-7600-000027000000}">
      <text>
        <r>
          <rPr>
            <sz val="10"/>
            <color rgb="FF333333"/>
            <rFont val="Calibri"/>
            <family val="2"/>
          </rPr>
          <t>SOURCE: Mozambique DHS 2011. The survey collected data on school attendance for age 5-24 and educational attainment for age 3 and above.</t>
        </r>
      </text>
    </comment>
    <comment ref="F40" authorId="0" shapeId="0" xr:uid="{00000000-0006-0000-7600-000028000000}">
      <text>
        <r>
          <rPr>
            <sz val="10"/>
            <color rgb="FF333333"/>
            <rFont val="Calibri"/>
            <family val="2"/>
          </rPr>
          <t>SOURCE: Namibia DHS 2013. The survey collected data on school attendance for age 5-24 and educational attainment for age 5 and above.</t>
        </r>
      </text>
    </comment>
    <comment ref="I41" authorId="0" shapeId="0" xr:uid="{00000000-0006-0000-7600-000029000000}">
      <text>
        <r>
          <rPr>
            <sz val="10"/>
            <color rgb="FF333333"/>
            <rFont val="Calibri"/>
            <family val="2"/>
          </rPr>
          <t>SOURCE: South Africa DHS 2016. The survey collected data on school attendance and educational attainment for all ages.</t>
        </r>
      </text>
    </comment>
    <comment ref="F42" authorId="0" shapeId="0" xr:uid="{00000000-0006-0000-7600-00002A000000}">
      <text>
        <r>
          <rPr>
            <sz val="10"/>
            <color rgb="FF333333"/>
            <rFont val="Calibri"/>
            <family val="2"/>
          </rPr>
          <t>SOURCE: Zambia DHS 2013-14. The survey collected data on school attendance for age 5-24 and educational attainment for age 5 and above.</t>
        </r>
      </text>
    </comment>
    <comment ref="K42" authorId="0" shapeId="0" xr:uid="{00000000-0006-0000-7600-00002B000000}">
      <text>
        <r>
          <rPr>
            <sz val="10"/>
            <color rgb="FF333333"/>
            <rFont val="Calibri"/>
            <family val="2"/>
          </rPr>
          <t>QUALIFIER: This data point is a NATIONAL ESTIMATE. SOURCE: Zambia DHS 2018. The survey collected data on school attendance for age 2-24 and educational attainment for age 2 and above.</t>
        </r>
      </text>
    </comment>
    <comment ref="C43" authorId="0" shapeId="0" xr:uid="{00000000-0006-0000-7600-00002C000000}">
      <text>
        <r>
          <rPr>
            <sz val="10"/>
            <color rgb="FF333333"/>
            <rFont val="Calibri"/>
            <family val="2"/>
          </rPr>
          <t>SOURCE: Zimbabwe DHS 2010-11. The survey collected data on school attendance for age 5-24 and educational attainment for age 5 and above.</t>
        </r>
      </text>
    </comment>
    <comment ref="H43" authorId="0" shapeId="0" xr:uid="{00000000-0006-0000-7600-00002D000000}">
      <text>
        <r>
          <rPr>
            <sz val="10"/>
            <color rgb="FF333333"/>
            <rFont val="Calibri"/>
            <family val="2"/>
          </rPr>
          <t>SOURCE: Zimbabwe DHS 2015. The survey collected data on school attendance for age 3-24 and educational attainment for age 3 and above.</t>
        </r>
      </text>
    </comment>
    <comment ref="L43" authorId="0" shapeId="0" xr:uid="{00000000-0006-0000-7600-00002E000000}">
      <text>
        <r>
          <rPr>
            <sz val="10"/>
            <color rgb="FF333333"/>
            <rFont val="Calibri"/>
            <family val="2"/>
          </rPr>
          <t>QUALIFIER: This data point is a NATIONAL ESTIMATE. SOURCE: Zimbabwe MICS 2019. The survey collected data on school attendance for age 3-24 and educational attainment for age 3 and above.</t>
        </r>
      </text>
    </comment>
    <comment ref="D44" authorId="0" shapeId="0" xr:uid="{00000000-0006-0000-7600-00002F000000}">
      <text>
        <r>
          <rPr>
            <sz val="10"/>
            <color rgb="FF333333"/>
            <rFont val="Calibri"/>
            <family val="2"/>
          </rPr>
          <t>SOURCE: Benin DHS 2011-12. The survey collected data on school attendance for age 5-24 and educational attainment for age 5 and above.</t>
        </r>
      </text>
    </comment>
    <comment ref="G44" authorId="0" shapeId="0" xr:uid="{00000000-0006-0000-7600-000030000000}">
      <text>
        <r>
          <rPr>
            <sz val="10"/>
            <color rgb="FF333333"/>
            <rFont val="Calibri"/>
            <family val="2"/>
          </rPr>
          <t>SOURCE: Benin MICS 2014. The survey collected data on school attendance for age 5-24 and educational attainment for age 5 and above.</t>
        </r>
      </text>
    </comment>
    <comment ref="K44" authorId="0" shapeId="0" xr:uid="{00000000-0006-0000-7600-000031000000}">
      <text>
        <r>
          <rPr>
            <sz val="10"/>
            <color rgb="FF333333"/>
            <rFont val="Calibri"/>
            <family val="2"/>
          </rPr>
          <t>SOURCE: Benin DHS 2017-18. The survey collected data on school attendance for age 5-24 and educational attainment for age 5 and above.</t>
        </r>
      </text>
    </comment>
    <comment ref="C45" authorId="0" shapeId="0" xr:uid="{00000000-0006-0000-7600-000032000000}">
      <text>
        <r>
          <rPr>
            <sz val="10"/>
            <color rgb="FF333333"/>
            <rFont val="Calibri"/>
            <family val="2"/>
          </rPr>
          <t>SOURCE: Burkina Faso DHS 2010. The survey collected data on school attendance for age 5-24 and educational attainment for age 5 and above.</t>
        </r>
      </text>
    </comment>
    <comment ref="E46" authorId="0" shapeId="0" xr:uid="{00000000-0006-0000-7600-000033000000}">
      <text>
        <r>
          <rPr>
            <sz val="10"/>
            <color rgb="FF333333"/>
            <rFont val="Calibri"/>
            <family val="2"/>
          </rPr>
          <t>SOURCE: Cote d'Ivoire DHS 2011-12. The survey collected data on school attendance for age 3-24 and educational attainment for age 3 and above.</t>
        </r>
      </text>
    </comment>
    <comment ref="I46" authorId="0" shapeId="0" xr:uid="{00000000-0006-0000-7600-000034000000}">
      <text>
        <r>
          <rPr>
            <sz val="10"/>
            <color rgb="FF333333"/>
            <rFont val="Calibri"/>
            <family val="2"/>
          </rPr>
          <t>SOURCE: Cote d'Ivoire MICS 2016. The survey collected data on school attendance for age 5-24 and educational attainment for age 5 and above.</t>
        </r>
      </text>
    </comment>
    <comment ref="C47" authorId="0" shapeId="0" xr:uid="{00000000-0006-0000-7600-000035000000}">
      <text>
        <r>
          <rPr>
            <sz val="10"/>
            <color rgb="FF333333"/>
            <rFont val="Calibri"/>
            <family val="2"/>
          </rPr>
          <t>SOURCE: Gambia MICS 2009-2010. The survey collected data on school attendance for age 3-24 and educational attainment for age 3 and above.</t>
        </r>
      </text>
    </comment>
    <comment ref="F47" authorId="0" shapeId="0" xr:uid="{00000000-0006-0000-7600-000036000000}">
      <text>
        <r>
          <rPr>
            <sz val="10"/>
            <color rgb="FF333333"/>
            <rFont val="Calibri"/>
            <family val="2"/>
          </rPr>
          <t>SOURCE: Gambia DHS 2013. The survey collected data on school attendance for age 3-24 and educational attainment for age 3 and above.</t>
        </r>
      </text>
    </comment>
    <comment ref="K47" authorId="0" shapeId="0" xr:uid="{00000000-0006-0000-7600-000037000000}">
      <text>
        <r>
          <rPr>
            <sz val="10"/>
            <color rgb="FF333333"/>
            <rFont val="Calibri"/>
            <family val="2"/>
          </rPr>
          <t>QUALIFIER: This data point is a NATIONAL ESTIMATE. SOURCE: Gambia MICS 2018. The survey collected data on school attendance for age 3-24 and educational attainment for age 3 and above.</t>
        </r>
      </text>
    </comment>
    <comment ref="G48" authorId="0" shapeId="0" xr:uid="{00000000-0006-0000-7600-000038000000}">
      <text>
        <r>
          <rPr>
            <sz val="10"/>
            <color rgb="FF333333"/>
            <rFont val="Calibri"/>
            <family val="2"/>
          </rPr>
          <t>QUALIFIER: This data point is a NATIONAL ESTIMATE. SOURCE: Ghana DHS 2014. The survey collected data on school attendance for age 3-24 and educational attainment for age 3 and above.</t>
        </r>
      </text>
    </comment>
    <comment ref="K48" authorId="0" shapeId="0" xr:uid="{00000000-0006-0000-7600-000039000000}">
      <text>
        <r>
          <rPr>
            <sz val="10"/>
            <color rgb="FF333333"/>
            <rFont val="Calibri"/>
            <family val="2"/>
          </rPr>
          <t>QUALIFIER: This data point is a NATIONAL ESTIMATE. SOURCE: Ghana MICS 2017-18. The survey collected data on school attendance for age 3-24 and educational attainment for age 3 and above.</t>
        </r>
      </text>
    </comment>
    <comment ref="E49" authorId="0" shapeId="0" xr:uid="{00000000-0006-0000-7600-00003A000000}">
      <text>
        <r>
          <rPr>
            <sz val="10"/>
            <color rgb="FF333333"/>
            <rFont val="Calibri"/>
            <family val="2"/>
          </rPr>
          <t>SOURCE: Guinea DHS 2012. The survey collected data on school attendance for age 3-24 and educational attainment for age 3 and above.</t>
        </r>
      </text>
    </comment>
    <comment ref="I49" authorId="0" shapeId="0" xr:uid="{00000000-0006-0000-7600-00003B000000}">
      <text>
        <r>
          <rPr>
            <sz val="10"/>
            <color rgb="FF333333"/>
            <rFont val="Calibri"/>
            <family val="2"/>
          </rPr>
          <t>SOURCE: Guinea MICS 2016. The survey collected data on school attendance for age 5-24 and educational attainment for age 5 and above.</t>
        </r>
      </text>
    </comment>
    <comment ref="K49" authorId="0" shapeId="0" xr:uid="{00000000-0006-0000-7600-00003C000000}">
      <text>
        <r>
          <rPr>
            <sz val="10"/>
            <color rgb="FF333333"/>
            <rFont val="Calibri"/>
            <family val="2"/>
          </rPr>
          <t>QUALIFIER: This data point is a NATIONAL ESTIMATE. SOURCE: Guinea DHS 2018. The survey collected data on school attendance for age 5-24 and educational attainment for age 5 and above.</t>
        </r>
      </text>
    </comment>
    <comment ref="G50" authorId="0" shapeId="0" xr:uid="{00000000-0006-0000-7600-00003D000000}">
      <text>
        <r>
          <rPr>
            <sz val="10"/>
            <color rgb="FF333333"/>
            <rFont val="Calibri"/>
            <family val="2"/>
          </rPr>
          <t>SOURCE: Guinea-Bissau MICS 2014. The survey collected data on school attendance for age 5-24 and educational attainment for age 5 and above.</t>
        </r>
      </text>
    </comment>
    <comment ref="F51" authorId="0" shapeId="0" xr:uid="{00000000-0006-0000-7600-00003E000000}">
      <text>
        <r>
          <rPr>
            <sz val="10"/>
            <color rgb="FF333333"/>
            <rFont val="Calibri"/>
            <family val="2"/>
          </rPr>
          <t>SOURCE: Liberia DHS 2013. The survey collected data on school attendance for age 5-24 and educational attainment for age 5 and above.</t>
        </r>
      </text>
    </comment>
    <comment ref="F52" authorId="0" shapeId="0" xr:uid="{00000000-0006-0000-7600-00003F000000}">
      <text>
        <r>
          <rPr>
            <sz val="10"/>
            <color rgb="FF333333"/>
            <rFont val="Calibri"/>
            <family val="2"/>
          </rPr>
          <t>SOURCE: Mali DHS 2012-13. The survey collected data on school attendance for age 5-24 and educational attainment for age 5 and above.</t>
        </r>
      </text>
    </comment>
    <comment ref="H52" authorId="0" shapeId="0" xr:uid="{00000000-0006-0000-7600-000040000000}">
      <text>
        <r>
          <rPr>
            <sz val="10"/>
            <color rgb="FF333333"/>
            <rFont val="Calibri"/>
            <family val="2"/>
          </rPr>
          <t>SOURCE: Mali MICS 2015. The survey collected data on school attendance for age 5-24 and educational attainment for age 5 and above.</t>
        </r>
      </text>
    </comment>
    <comment ref="K52" authorId="0" shapeId="0" xr:uid="{00000000-0006-0000-7600-000041000000}">
      <text>
        <r>
          <rPr>
            <sz val="10"/>
            <color rgb="FF333333"/>
            <rFont val="Calibri"/>
            <family val="2"/>
          </rPr>
          <t>QUALIFIER: This data point is a NATIONAL ESTIMATE. SOURCE: Mali DHS 2018. The survey collected data on school attendance for age 5-24 and educational attainment for age 5 and above.</t>
        </r>
      </text>
    </comment>
    <comment ref="E53" authorId="0" shapeId="0" xr:uid="{00000000-0006-0000-7600-000042000000}">
      <text>
        <r>
          <rPr>
            <sz val="10"/>
            <color rgb="FF333333"/>
            <rFont val="Calibri"/>
            <family val="2"/>
          </rPr>
          <t>SOURCE: Niger DHS 2012. The survey collected data on school attendance for age 5-24 and educational attainment for age 5 and above.</t>
        </r>
      </text>
    </comment>
    <comment ref="D54" authorId="0" shapeId="0" xr:uid="{00000000-0006-0000-7600-000043000000}">
      <text>
        <r>
          <rPr>
            <sz val="10"/>
            <color rgb="FF333333"/>
            <rFont val="Calibri"/>
            <family val="2"/>
          </rPr>
          <t>SOURCE: Nigeria MICS 2011. The survey collected data on school attendance for age 5-24 and educational attainment for age 5 and above.</t>
        </r>
      </text>
    </comment>
    <comment ref="F54" authorId="0" shapeId="0" xr:uid="{00000000-0006-0000-7600-000044000000}">
      <text>
        <r>
          <rPr>
            <sz val="10"/>
            <color rgb="FF333333"/>
            <rFont val="Calibri"/>
            <family val="2"/>
          </rPr>
          <t>SOURCE: Nigeria DHS 2013. The survey collected data on school attendance for age 5-24 and educational attainment for age 5 and above.</t>
        </r>
      </text>
    </comment>
    <comment ref="I54" authorId="0" shapeId="0" xr:uid="{00000000-0006-0000-7600-000045000000}">
      <text>
        <r>
          <rPr>
            <sz val="10"/>
            <color rgb="FF333333"/>
            <rFont val="Calibri"/>
            <family val="2"/>
          </rPr>
          <t>SOURCE: Nigeria MICS 2016-17. The survey collected data on school attendance for age 5-24 and educational attainment for age 5 and above.</t>
        </r>
      </text>
    </comment>
    <comment ref="K54" authorId="0" shapeId="0" xr:uid="{00000000-0006-0000-7600-000046000000}">
      <text>
        <r>
          <rPr>
            <sz val="10"/>
            <color rgb="FF333333"/>
            <rFont val="Calibri"/>
            <family val="2"/>
          </rPr>
          <t>QUALIFIER: This data point is a NATIONAL ESTIMATE. SOURCE: Nigeria DHS 2018. The survey collected data on school attendance for age 5-24 and educational attainment for age 5 and above.</t>
        </r>
      </text>
    </comment>
    <comment ref="D55" authorId="0" shapeId="0" xr:uid="{00000000-0006-0000-7600-000047000000}">
      <text>
        <r>
          <rPr>
            <sz val="10"/>
            <color rgb="FF333333"/>
            <rFont val="Calibri"/>
            <family val="2"/>
          </rPr>
          <t>SOURCE: Senegal DHS 2010-11. The survey collected data on school attendance for age 5-24 and educational attainment for age 5 and above.</t>
        </r>
      </text>
    </comment>
    <comment ref="I55" authorId="0" shapeId="0" xr:uid="{00000000-0006-0000-7600-000048000000}">
      <text>
        <r>
          <rPr>
            <sz val="10"/>
            <color rgb="FF333333"/>
            <rFont val="Calibri"/>
            <family val="2"/>
          </rPr>
          <t>SOURCE: Senegal DHS 2015-16. The survey collected data on school attendance for age 5-24 and educational attainment for age 5 and above.</t>
        </r>
      </text>
    </comment>
    <comment ref="J55" authorId="0" shapeId="0" xr:uid="{00000000-0006-0000-7600-000049000000}">
      <text>
        <r>
          <rPr>
            <sz val="10"/>
            <color rgb="FF333333"/>
            <rFont val="Calibri"/>
            <family val="2"/>
          </rPr>
          <t>SOURCE: Senegal DHS 2017. The survey collected data on school attendance for age 5-24 and educational attainment for age 5 and above.</t>
        </r>
      </text>
    </comment>
    <comment ref="F56" authorId="0" shapeId="0" xr:uid="{00000000-0006-0000-7600-00004A000000}">
      <text>
        <r>
          <rPr>
            <sz val="10"/>
            <color rgb="FF333333"/>
            <rFont val="Calibri"/>
            <family val="2"/>
          </rPr>
          <t>SOURCE: Sierra Leone DHS 2013. The survey collected data on school attendance for age 5-24 and educational attainment for age 5 and above.</t>
        </r>
      </text>
    </comment>
    <comment ref="J56" authorId="0" shapeId="0" xr:uid="{00000000-0006-0000-7600-00004B000000}">
      <text>
        <r>
          <rPr>
            <sz val="10"/>
            <color rgb="FF333333"/>
            <rFont val="Calibri"/>
            <family val="2"/>
          </rPr>
          <t>SOURCE: Sierra Leone MICS 2017. The survey collected data on school attendance for age 3-24 and educational attainment for age 3 and above.</t>
        </r>
      </text>
    </comment>
    <comment ref="C57" authorId="0" shapeId="0" xr:uid="{00000000-0006-0000-7600-00004C000000}">
      <text>
        <r>
          <rPr>
            <sz val="10"/>
            <color rgb="FF333333"/>
            <rFont val="Calibri"/>
            <family val="2"/>
          </rPr>
          <t>SOURCE: Togo MICS 2010. The survey collected data on school attendance for age 3-24 and educational attainment for age 3 and above.</t>
        </r>
      </text>
    </comment>
    <comment ref="G57" authorId="0" shapeId="0" xr:uid="{00000000-0006-0000-7600-00004D000000}">
      <text>
        <r>
          <rPr>
            <sz val="10"/>
            <color rgb="FF333333"/>
            <rFont val="Calibri"/>
            <family val="2"/>
          </rPr>
          <t>SOURCE: Togo DHS 2013-14. The survey collected data on school attendance for age 3-24 and educational attainment for age 3 and above.</t>
        </r>
      </text>
    </comment>
    <comment ref="J57" authorId="0" shapeId="0" xr:uid="{00000000-0006-0000-7600-00004E000000}">
      <text>
        <r>
          <rPr>
            <sz val="10"/>
            <color rgb="FF333333"/>
            <rFont val="Calibri"/>
            <family val="2"/>
          </rPr>
          <t>QUALIFIER: This data point is a NATIONAL ESTIMATE. SOURCE: Togo MICS 2017. The survey collected data on school attendance for age 3-24 and educational attainment for age 3 and above.</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H15" authorId="0" shapeId="0" xr:uid="{00000000-0006-0000-7700-000001000000}">
      <text>
        <r>
          <rPr>
            <sz val="10"/>
            <color rgb="FF333333"/>
            <rFont val="Calibri"/>
            <family val="2"/>
          </rPr>
          <t>MAGNITUDE: The value will be 0, and should be treated as NIL.</t>
        </r>
      </text>
    </comment>
    <comment ref="F17" authorId="0" shapeId="0" xr:uid="{00000000-0006-0000-7700-000002000000}">
      <text>
        <r>
          <rPr>
            <sz val="10"/>
            <color rgb="FF333333"/>
            <rFont val="Calibri"/>
            <family val="2"/>
          </rPr>
          <t>MAGNITUDE: The value will be 0. This data point is NOT APPLICABLE for the submitting nation.</t>
        </r>
      </text>
    </comment>
    <comment ref="G17" authorId="0" shapeId="0" xr:uid="{00000000-0006-0000-7700-000003000000}">
      <text>
        <r>
          <rPr>
            <sz val="10"/>
            <color rgb="FF333333"/>
            <rFont val="Calibri"/>
            <family val="2"/>
          </rPr>
          <t>MAGNITUDE: The value will be 0. This data point is NOT APPLICABLE for the submitting nation.</t>
        </r>
      </text>
    </comment>
    <comment ref="H17" authorId="0" shapeId="0" xr:uid="{00000000-0006-0000-7700-000004000000}">
      <text>
        <r>
          <rPr>
            <sz val="10"/>
            <color rgb="FF333333"/>
            <rFont val="Calibri"/>
            <family val="2"/>
          </rPr>
          <t>MAGNITUDE: The value will be 0. This data point is NOT APPLICABLE for the submitting nation.</t>
        </r>
      </text>
    </comment>
    <comment ref="I17" authorId="0" shapeId="0" xr:uid="{00000000-0006-0000-7700-000005000000}">
      <text>
        <r>
          <rPr>
            <sz val="10"/>
            <color rgb="FF333333"/>
            <rFont val="Calibri"/>
            <family val="2"/>
          </rPr>
          <t>MAGNITUDE: The value will be 0. This data point is NOT APPLICABLE for the submitting nation.</t>
        </r>
      </text>
    </comment>
    <comment ref="J17" authorId="0" shapeId="0" xr:uid="{00000000-0006-0000-7700-000006000000}">
      <text>
        <r>
          <rPr>
            <sz val="10"/>
            <color rgb="FF333333"/>
            <rFont val="Calibri"/>
            <family val="2"/>
          </rPr>
          <t>MAGNITUDE: The value will be 0. This data point is NOT APPLICABLE for the submitting nation.</t>
        </r>
      </text>
    </comment>
    <comment ref="K17" authorId="0" shapeId="0" xr:uid="{00000000-0006-0000-7700-000007000000}">
      <text>
        <r>
          <rPr>
            <sz val="10"/>
            <color rgb="FF333333"/>
            <rFont val="Calibri"/>
            <family val="2"/>
          </rPr>
          <t>MAGNITUDE: The value will be 0. This data point is NOT APPLICABLE for the submitting nation.</t>
        </r>
      </text>
    </comment>
    <comment ref="L17" authorId="0" shapeId="0" xr:uid="{00000000-0006-0000-7700-000008000000}">
      <text>
        <r>
          <rPr>
            <sz val="10"/>
            <color rgb="FF333333"/>
            <rFont val="Calibri"/>
            <family val="2"/>
          </rPr>
          <t>MAGNITUDE: The value will be 0. This data point is NOT APPLICABLE for the submitting nation.</t>
        </r>
      </text>
    </comment>
    <comment ref="J20" authorId="0" shapeId="0" xr:uid="{00000000-0006-0000-7700-000009000000}">
      <text>
        <r>
          <rPr>
            <sz val="10"/>
            <color rgb="FF333333"/>
            <rFont val="Calibri"/>
            <family val="2"/>
          </rPr>
          <t>MAGNITUDE: The value will be 0. This data point is NOT APPLICABLE for the submitting nation.</t>
        </r>
      </text>
    </comment>
    <comment ref="I21" authorId="0" shapeId="0" xr:uid="{00000000-0006-0000-7700-00000A000000}">
      <text>
        <r>
          <rPr>
            <sz val="10"/>
            <color rgb="FF333333"/>
            <rFont val="Calibri"/>
            <family val="2"/>
          </rPr>
          <t>MAGNITUDE: The value will be 0, and should be treated as NIL.</t>
        </r>
      </text>
    </comment>
    <comment ref="J21" authorId="0" shapeId="0" xr:uid="{00000000-0006-0000-7700-00000B000000}">
      <text>
        <r>
          <rPr>
            <sz val="10"/>
            <color rgb="FF333333"/>
            <rFont val="Calibri"/>
            <family val="2"/>
          </rPr>
          <t>MAGNITUDE: The value will be 0, and should be treated as NIL.</t>
        </r>
      </text>
    </comment>
    <comment ref="K21" authorId="0" shapeId="0" xr:uid="{00000000-0006-0000-7700-00000C000000}">
      <text>
        <r>
          <rPr>
            <sz val="10"/>
            <color rgb="FF333333"/>
            <rFont val="Calibri"/>
            <family val="2"/>
          </rPr>
          <t>MAGNITUDE: The value will be 0, and should be treated as NIL.</t>
        </r>
      </text>
    </comment>
    <comment ref="I22" authorId="0" shapeId="0" xr:uid="{00000000-0006-0000-7700-00000D000000}">
      <text>
        <r>
          <rPr>
            <sz val="10"/>
            <color rgb="FF333333"/>
            <rFont val="Calibri"/>
            <family val="2"/>
          </rPr>
          <t>MAGNITUDE: The value will be 0, and should be treated as NIL.</t>
        </r>
      </text>
    </comment>
    <comment ref="K23" authorId="0" shapeId="0" xr:uid="{00000000-0006-0000-7700-00000E000000}">
      <text>
        <r>
          <rPr>
            <sz val="10"/>
            <color rgb="FF333333"/>
            <rFont val="Calibri"/>
            <family val="2"/>
          </rPr>
          <t>MAGNITUDE: The value will be 0. This data point is NOT APPLICABLE for the submitting nation.</t>
        </r>
      </text>
    </comment>
    <comment ref="L23" authorId="0" shapeId="0" xr:uid="{00000000-0006-0000-7700-00000F000000}">
      <text>
        <r>
          <rPr>
            <sz val="10"/>
            <color rgb="FF333333"/>
            <rFont val="Calibri"/>
            <family val="2"/>
          </rPr>
          <t>MAGNITUDE: The value will be 0. This data point is NOT APPLICABLE for the submitting nation.</t>
        </r>
      </text>
    </comment>
    <comment ref="J28" authorId="0" shapeId="0" xr:uid="{00000000-0006-0000-7700-000010000000}">
      <text>
        <r>
          <rPr>
            <sz val="10"/>
            <color rgb="FF333333"/>
            <rFont val="Calibri"/>
            <family val="2"/>
          </rPr>
          <t>QUALIFIER: This data point is a NATIONAL ESTIMATE.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D18" authorId="0" shapeId="0" xr:uid="{00000000-0006-0000-0C00-000001000000}">
      <text>
        <r>
          <rPr>
            <sz val="10"/>
            <color rgb="FF333333"/>
            <rFont val="Calibri"/>
            <family val="2"/>
          </rPr>
          <t>QUALIFIER: This data point is an ESTIMATE produced by the UNESCO INSTITUTE FOR STATISTICS.</t>
        </r>
      </text>
    </comment>
    <comment ref="C20" authorId="0" shapeId="0" xr:uid="{00000000-0006-0000-0C00-000002000000}">
      <text>
        <r>
          <rPr>
            <sz val="10"/>
            <color rgb="FF333333"/>
            <rFont val="Calibri"/>
            <family val="2"/>
          </rPr>
          <t>QUALIFIER: This data point is an ESTIMATE produced by the UNESCO INSTITUTE FOR STATISTICS.</t>
        </r>
      </text>
    </comment>
    <comment ref="C35" authorId="0" shapeId="0" xr:uid="{00000000-0006-0000-0C00-000003000000}">
      <text>
        <r>
          <rPr>
            <sz val="10"/>
            <color rgb="FF333333"/>
            <rFont val="Calibri"/>
            <family val="2"/>
          </rPr>
          <t>QUALIFIER: This data point is an ESTIMATE produced by the UNESCO INSTITUTE FOR STATISTICS.</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H15" authorId="0" shapeId="0" xr:uid="{00000000-0006-0000-7800-000001000000}">
      <text>
        <r>
          <rPr>
            <sz val="10"/>
            <color rgb="FF333333"/>
            <rFont val="Calibri"/>
            <family val="2"/>
          </rPr>
          <t>MAGNITUDE: The value will be 0, and should be treated as NIL.</t>
        </r>
      </text>
    </comment>
    <comment ref="F17" authorId="0" shapeId="0" xr:uid="{00000000-0006-0000-7800-000002000000}">
      <text>
        <r>
          <rPr>
            <sz val="10"/>
            <color rgb="FF333333"/>
            <rFont val="Calibri"/>
            <family val="2"/>
          </rPr>
          <t>MAGNITUDE: The value will be 0. This data point is NOT APPLICABLE for the submitting nation.</t>
        </r>
      </text>
    </comment>
    <comment ref="G17" authorId="0" shapeId="0" xr:uid="{00000000-0006-0000-7800-000003000000}">
      <text>
        <r>
          <rPr>
            <sz val="10"/>
            <color rgb="FF333333"/>
            <rFont val="Calibri"/>
            <family val="2"/>
          </rPr>
          <t>MAGNITUDE: The value will be 0. This data point is NOT APPLICABLE for the submitting nation.</t>
        </r>
      </text>
    </comment>
    <comment ref="H17" authorId="0" shapeId="0" xr:uid="{00000000-0006-0000-7800-000004000000}">
      <text>
        <r>
          <rPr>
            <sz val="10"/>
            <color rgb="FF333333"/>
            <rFont val="Calibri"/>
            <family val="2"/>
          </rPr>
          <t>MAGNITUDE: The value will be 0. This data point is NOT APPLICABLE for the submitting nation.</t>
        </r>
      </text>
    </comment>
    <comment ref="I17" authorId="0" shapeId="0" xr:uid="{00000000-0006-0000-7800-000005000000}">
      <text>
        <r>
          <rPr>
            <sz val="10"/>
            <color rgb="FF333333"/>
            <rFont val="Calibri"/>
            <family val="2"/>
          </rPr>
          <t>MAGNITUDE: The value will be 0. This data point is NOT APPLICABLE for the submitting nation.</t>
        </r>
      </text>
    </comment>
    <comment ref="J17" authorId="0" shapeId="0" xr:uid="{00000000-0006-0000-7800-000006000000}">
      <text>
        <r>
          <rPr>
            <sz val="10"/>
            <color rgb="FF333333"/>
            <rFont val="Calibri"/>
            <family val="2"/>
          </rPr>
          <t>MAGNITUDE: The value will be 0. This data point is NOT APPLICABLE for the submitting nation.</t>
        </r>
      </text>
    </comment>
    <comment ref="K17" authorId="0" shapeId="0" xr:uid="{00000000-0006-0000-7800-000007000000}">
      <text>
        <r>
          <rPr>
            <sz val="10"/>
            <color rgb="FF333333"/>
            <rFont val="Calibri"/>
            <family val="2"/>
          </rPr>
          <t>MAGNITUDE: The value will be 0. This data point is NOT APPLICABLE for the submitting nation.</t>
        </r>
      </text>
    </comment>
    <comment ref="L17" authorId="0" shapeId="0" xr:uid="{00000000-0006-0000-7800-000008000000}">
      <text>
        <r>
          <rPr>
            <sz val="10"/>
            <color rgb="FF333333"/>
            <rFont val="Calibri"/>
            <family val="2"/>
          </rPr>
          <t>MAGNITUDE: The value will be 0. This data point is NOT APPLICABLE for the submitting nation.</t>
        </r>
      </text>
    </comment>
    <comment ref="D18" authorId="0" shapeId="0" xr:uid="{00000000-0006-0000-7800-000009000000}">
      <text>
        <r>
          <rPr>
            <sz val="10"/>
            <color rgb="FF333333"/>
            <rFont val="Calibri"/>
            <family val="2"/>
          </rPr>
          <t>QUALIFIER: This data point is a NATIONAL ESTIMATE.</t>
        </r>
      </text>
    </comment>
    <comment ref="E18" authorId="0" shapeId="0" xr:uid="{00000000-0006-0000-7800-00000A000000}">
      <text>
        <r>
          <rPr>
            <sz val="10"/>
            <color rgb="FF333333"/>
            <rFont val="Calibri"/>
            <family val="2"/>
          </rPr>
          <t>QUALIFIER: This data point is a NATIONAL ESTIMATE.</t>
        </r>
      </text>
    </comment>
    <comment ref="F18" authorId="0" shapeId="0" xr:uid="{00000000-0006-0000-7800-00000B000000}">
      <text>
        <r>
          <rPr>
            <sz val="10"/>
            <color rgb="FF333333"/>
            <rFont val="Calibri"/>
            <family val="2"/>
          </rPr>
          <t>QUALIFIER: This data point is a NATIONAL ESTIMATE.</t>
        </r>
      </text>
    </comment>
    <comment ref="G18" authorId="0" shapeId="0" xr:uid="{00000000-0006-0000-7800-00000C000000}">
      <text>
        <r>
          <rPr>
            <sz val="10"/>
            <color rgb="FF333333"/>
            <rFont val="Calibri"/>
            <family val="2"/>
          </rPr>
          <t>QUALIFIER: This data point is a NATIONAL ESTIMATE.</t>
        </r>
      </text>
    </comment>
    <comment ref="H18" authorId="0" shapeId="0" xr:uid="{00000000-0006-0000-7800-00000D000000}">
      <text>
        <r>
          <rPr>
            <sz val="10"/>
            <color rgb="FF333333"/>
            <rFont val="Calibri"/>
            <family val="2"/>
          </rPr>
          <t>QUALIFIER: This data point is a NATIONAL ESTIMATE.</t>
        </r>
      </text>
    </comment>
    <comment ref="I18" authorId="0" shapeId="0" xr:uid="{00000000-0006-0000-7800-00000E000000}">
      <text>
        <r>
          <rPr>
            <sz val="10"/>
            <color rgb="FF333333"/>
            <rFont val="Calibri"/>
            <family val="2"/>
          </rPr>
          <t>QUALIFIER: This data point is a NATIONAL ESTIMATE.</t>
        </r>
      </text>
    </comment>
    <comment ref="J20" authorId="0" shapeId="0" xr:uid="{00000000-0006-0000-7800-00000F000000}">
      <text>
        <r>
          <rPr>
            <sz val="10"/>
            <color rgb="FF333333"/>
            <rFont val="Calibri"/>
            <family val="2"/>
          </rPr>
          <t>MAGNITUDE: The value will be 0. This data point is NOT APPLICABLE for the submitting nation.</t>
        </r>
      </text>
    </comment>
    <comment ref="I21" authorId="0" shapeId="0" xr:uid="{00000000-0006-0000-7800-000010000000}">
      <text>
        <r>
          <rPr>
            <sz val="10"/>
            <color rgb="FF333333"/>
            <rFont val="Calibri"/>
            <family val="2"/>
          </rPr>
          <t>MAGNITUDE: The value will be 0, and should be treated as NIL.</t>
        </r>
      </text>
    </comment>
    <comment ref="J21" authorId="0" shapeId="0" xr:uid="{00000000-0006-0000-7800-000011000000}">
      <text>
        <r>
          <rPr>
            <sz val="10"/>
            <color rgb="FF333333"/>
            <rFont val="Calibri"/>
            <family val="2"/>
          </rPr>
          <t>MAGNITUDE: The value will be 0, and should be treated as NIL.</t>
        </r>
      </text>
    </comment>
    <comment ref="K21" authorId="0" shapeId="0" xr:uid="{00000000-0006-0000-7800-000012000000}">
      <text>
        <r>
          <rPr>
            <sz val="10"/>
            <color rgb="FF333333"/>
            <rFont val="Calibri"/>
            <family val="2"/>
          </rPr>
          <t>MAGNITUDE: The value will be 0, and should be treated as NIL.</t>
        </r>
      </text>
    </comment>
    <comment ref="I22" authorId="0" shapeId="0" xr:uid="{00000000-0006-0000-7800-000013000000}">
      <text>
        <r>
          <rPr>
            <sz val="10"/>
            <color rgb="FF333333"/>
            <rFont val="Calibri"/>
            <family val="2"/>
          </rPr>
          <t>MAGNITUDE: The value will be 0, and should be treated as NIL.</t>
        </r>
      </text>
    </comment>
    <comment ref="K23" authorId="0" shapeId="0" xr:uid="{00000000-0006-0000-7800-000014000000}">
      <text>
        <r>
          <rPr>
            <sz val="10"/>
            <color rgb="FF333333"/>
            <rFont val="Calibri"/>
            <family val="2"/>
          </rPr>
          <t>MAGNITUDE: The value will be 0. This data point is NOT APPLICABLE for the submitting nation.</t>
        </r>
      </text>
    </comment>
    <comment ref="L23" authorId="0" shapeId="0" xr:uid="{00000000-0006-0000-7800-000015000000}">
      <text>
        <r>
          <rPr>
            <sz val="10"/>
            <color rgb="FF333333"/>
            <rFont val="Calibri"/>
            <family val="2"/>
          </rPr>
          <t>MAGNITUDE: The value will be 0. This data point is NOT APPLICABLE for the submitting nation.</t>
        </r>
      </text>
    </comment>
    <comment ref="I25" authorId="0" shapeId="0" xr:uid="{00000000-0006-0000-7800-000016000000}">
      <text>
        <r>
          <rPr>
            <sz val="10"/>
            <color rgb="FF333333"/>
            <rFont val="Calibri"/>
            <family val="2"/>
          </rPr>
          <t>MAGNITUDE: The value will be 0, and should be treated as NIL.</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H15" authorId="0" shapeId="0" xr:uid="{00000000-0006-0000-7900-000001000000}">
      <text>
        <r>
          <rPr>
            <sz val="10"/>
            <color rgb="FF333333"/>
            <rFont val="Calibri"/>
            <family val="2"/>
          </rPr>
          <t>MAGNITUDE: The value will be 0, and should be treated as NIL.</t>
        </r>
      </text>
    </comment>
    <comment ref="F17" authorId="0" shapeId="0" xr:uid="{00000000-0006-0000-7900-000002000000}">
      <text>
        <r>
          <rPr>
            <sz val="10"/>
            <color rgb="FF333333"/>
            <rFont val="Calibri"/>
            <family val="2"/>
          </rPr>
          <t>MAGNITUDE: The value will be 0. This data point is NOT APPLICABLE for the submitting nation.</t>
        </r>
      </text>
    </comment>
    <comment ref="G17" authorId="0" shapeId="0" xr:uid="{00000000-0006-0000-7900-000003000000}">
      <text>
        <r>
          <rPr>
            <sz val="10"/>
            <color rgb="FF333333"/>
            <rFont val="Calibri"/>
            <family val="2"/>
          </rPr>
          <t>MAGNITUDE: The value will be 0. This data point is NOT APPLICABLE for the submitting nation.</t>
        </r>
      </text>
    </comment>
    <comment ref="H17" authorId="0" shapeId="0" xr:uid="{00000000-0006-0000-7900-000004000000}">
      <text>
        <r>
          <rPr>
            <sz val="10"/>
            <color rgb="FF333333"/>
            <rFont val="Calibri"/>
            <family val="2"/>
          </rPr>
          <t>MAGNITUDE: The value will be 0. This data point is NOT APPLICABLE for the submitting nation.</t>
        </r>
      </text>
    </comment>
    <comment ref="I17" authorId="0" shapeId="0" xr:uid="{00000000-0006-0000-7900-000005000000}">
      <text>
        <r>
          <rPr>
            <sz val="10"/>
            <color rgb="FF333333"/>
            <rFont val="Calibri"/>
            <family val="2"/>
          </rPr>
          <t>MAGNITUDE: The value will be 0. This data point is NOT APPLICABLE for the submitting nation.</t>
        </r>
      </text>
    </comment>
    <comment ref="J17" authorId="0" shapeId="0" xr:uid="{00000000-0006-0000-7900-000006000000}">
      <text>
        <r>
          <rPr>
            <sz val="10"/>
            <color rgb="FF333333"/>
            <rFont val="Calibri"/>
            <family val="2"/>
          </rPr>
          <t>MAGNITUDE: The value will be 0, and should be treated as NIL.</t>
        </r>
      </text>
    </comment>
    <comment ref="K17" authorId="0" shapeId="0" xr:uid="{00000000-0006-0000-7900-000007000000}">
      <text>
        <r>
          <rPr>
            <sz val="10"/>
            <color rgb="FF333333"/>
            <rFont val="Calibri"/>
            <family val="2"/>
          </rPr>
          <t>MAGNITUDE: The value will be 0. This data point is NOT APPLICABLE for the submitting nation.</t>
        </r>
      </text>
    </comment>
    <comment ref="L17" authorId="0" shapeId="0" xr:uid="{00000000-0006-0000-7900-000008000000}">
      <text>
        <r>
          <rPr>
            <sz val="10"/>
            <color rgb="FF333333"/>
            <rFont val="Calibri"/>
            <family val="2"/>
          </rPr>
          <t>MAGNITUDE: The value will be 0. This data point is NOT APPLICABLE for the submitting nation.</t>
        </r>
      </text>
    </comment>
    <comment ref="D18" authorId="0" shapeId="0" xr:uid="{00000000-0006-0000-7900-000009000000}">
      <text>
        <r>
          <rPr>
            <sz val="10"/>
            <color rgb="FF333333"/>
            <rFont val="Calibri"/>
            <family val="2"/>
          </rPr>
          <t>QUALIFIER: This data point is a NATIONAL ESTIMATE.</t>
        </r>
      </text>
    </comment>
    <comment ref="E18" authorId="0" shapeId="0" xr:uid="{00000000-0006-0000-7900-00000A000000}">
      <text>
        <r>
          <rPr>
            <sz val="10"/>
            <color rgb="FF333333"/>
            <rFont val="Calibri"/>
            <family val="2"/>
          </rPr>
          <t>QUALIFIER: This data point is a NATIONAL ESTIMATE.</t>
        </r>
      </text>
    </comment>
    <comment ref="F18" authorId="0" shapeId="0" xr:uid="{00000000-0006-0000-7900-00000B000000}">
      <text>
        <r>
          <rPr>
            <sz val="10"/>
            <color rgb="FF333333"/>
            <rFont val="Calibri"/>
            <family val="2"/>
          </rPr>
          <t>QUALIFIER: This data point is a NATIONAL ESTIMATE.</t>
        </r>
      </text>
    </comment>
    <comment ref="G18" authorId="0" shapeId="0" xr:uid="{00000000-0006-0000-7900-00000C000000}">
      <text>
        <r>
          <rPr>
            <sz val="10"/>
            <color rgb="FF333333"/>
            <rFont val="Calibri"/>
            <family val="2"/>
          </rPr>
          <t>QUALIFIER: This data point is a NATIONAL ESTIMATE.</t>
        </r>
      </text>
    </comment>
    <comment ref="H18" authorId="0" shapeId="0" xr:uid="{00000000-0006-0000-7900-00000D000000}">
      <text>
        <r>
          <rPr>
            <sz val="10"/>
            <color rgb="FF333333"/>
            <rFont val="Calibri"/>
            <family val="2"/>
          </rPr>
          <t>QUALIFIER: This data point is a NATIONAL ESTIMATE.</t>
        </r>
      </text>
    </comment>
    <comment ref="I18" authorId="0" shapeId="0" xr:uid="{00000000-0006-0000-7900-00000E000000}">
      <text>
        <r>
          <rPr>
            <sz val="10"/>
            <color rgb="FF333333"/>
            <rFont val="Calibri"/>
            <family val="2"/>
          </rPr>
          <t>QUALIFIER: This data point is a NATIONAL ESTIMATE.</t>
        </r>
      </text>
    </comment>
    <comment ref="J20" authorId="0" shapeId="0" xr:uid="{00000000-0006-0000-7900-00000F000000}">
      <text>
        <r>
          <rPr>
            <sz val="10"/>
            <color rgb="FF333333"/>
            <rFont val="Calibri"/>
            <family val="2"/>
          </rPr>
          <t>MAGNITUDE: The value will be 0. This data point is NOT APPLICABLE for the submitting nation.</t>
        </r>
      </text>
    </comment>
    <comment ref="I21" authorId="0" shapeId="0" xr:uid="{00000000-0006-0000-7900-000010000000}">
      <text>
        <r>
          <rPr>
            <sz val="10"/>
            <color rgb="FF333333"/>
            <rFont val="Calibri"/>
            <family val="2"/>
          </rPr>
          <t>MAGNITUDE: The value will be 0, and should be treated as NIL.</t>
        </r>
      </text>
    </comment>
    <comment ref="J21" authorId="0" shapeId="0" xr:uid="{00000000-0006-0000-7900-000011000000}">
      <text>
        <r>
          <rPr>
            <sz val="10"/>
            <color rgb="FF333333"/>
            <rFont val="Calibri"/>
            <family val="2"/>
          </rPr>
          <t>MAGNITUDE: The value will be 0, and should be treated as NIL.</t>
        </r>
      </text>
    </comment>
    <comment ref="K21" authorId="0" shapeId="0" xr:uid="{00000000-0006-0000-7900-000012000000}">
      <text>
        <r>
          <rPr>
            <sz val="10"/>
            <color rgb="FF333333"/>
            <rFont val="Calibri"/>
            <family val="2"/>
          </rPr>
          <t>MAGNITUDE: The value will be 0, and should be treated as NIL.</t>
        </r>
      </text>
    </comment>
    <comment ref="I22" authorId="0" shapeId="0" xr:uid="{00000000-0006-0000-7900-000013000000}">
      <text>
        <r>
          <rPr>
            <sz val="10"/>
            <color rgb="FF333333"/>
            <rFont val="Calibri"/>
            <family val="2"/>
          </rPr>
          <t>MAGNITUDE: The value will be 0, and should be treated as NIL.</t>
        </r>
      </text>
    </comment>
    <comment ref="K23" authorId="0" shapeId="0" xr:uid="{00000000-0006-0000-7900-000014000000}">
      <text>
        <r>
          <rPr>
            <sz val="10"/>
            <color rgb="FF333333"/>
            <rFont val="Calibri"/>
            <family val="2"/>
          </rPr>
          <t>MAGNITUDE: The value will be 0. This data point is NOT APPLICABLE for the submitting nation.</t>
        </r>
      </text>
    </comment>
    <comment ref="L23" authorId="0" shapeId="0" xr:uid="{00000000-0006-0000-7900-000015000000}">
      <text>
        <r>
          <rPr>
            <sz val="10"/>
            <color rgb="FF333333"/>
            <rFont val="Calibri"/>
            <family val="2"/>
          </rPr>
          <t>MAGNITUDE: The value will be 0. This data point is NOT APPLICABLE for the submitting nation.</t>
        </r>
      </text>
    </comment>
    <comment ref="I26" authorId="0" shapeId="0" xr:uid="{00000000-0006-0000-7900-000016000000}">
      <text>
        <r>
          <rPr>
            <sz val="10"/>
            <color rgb="FF333333"/>
            <rFont val="Calibri"/>
            <family val="2"/>
          </rPr>
          <t>MAGNITUDE: The value will be 0, and should be treated as NIL.</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34" authorId="0" shapeId="0" xr:uid="{00000000-0006-0000-0D00-000001000000}">
      <text>
        <r>
          <rPr>
            <sz val="10"/>
            <color rgb="FF333333"/>
            <rFont val="Calibri"/>
            <family val="2"/>
          </rPr>
          <t>QUALIFIER: This data point is an ESTIMATE produced by the UNESCO INSTITUTE FOR STATISTICS.</t>
        </r>
      </text>
    </comment>
    <comment ref="D34" authorId="0" shapeId="0" xr:uid="{00000000-0006-0000-0D00-000002000000}">
      <text>
        <r>
          <rPr>
            <sz val="10"/>
            <color rgb="FF333333"/>
            <rFont val="Calibri"/>
            <family val="2"/>
          </rPr>
          <t>QUALIFIER: This data point is an ESTIMATE produced by the UNESCO INSTITUTE FOR STATISTICS.</t>
        </r>
      </text>
    </comment>
    <comment ref="E34" authorId="0" shapeId="0" xr:uid="{00000000-0006-0000-0D00-000003000000}">
      <text>
        <r>
          <rPr>
            <sz val="10"/>
            <color rgb="FF333333"/>
            <rFont val="Calibri"/>
            <family val="2"/>
          </rPr>
          <t>QUALIFIER: This data point is an ESTIMATE produced by the UNESCO INSTITUTE FOR STATISTICS.</t>
        </r>
      </text>
    </comment>
    <comment ref="F34" authorId="0" shapeId="0" xr:uid="{00000000-0006-0000-0D00-000004000000}">
      <text>
        <r>
          <rPr>
            <sz val="10"/>
            <color rgb="FF333333"/>
            <rFont val="Calibri"/>
            <family val="2"/>
          </rPr>
          <t>QUALIFIER: This data point is an ESTIMATE produced by the UNESCO INSTITUTE FOR STATISTICS.</t>
        </r>
      </text>
    </comment>
    <comment ref="C35" authorId="0" shapeId="0" xr:uid="{00000000-0006-0000-0D00-000005000000}">
      <text>
        <r>
          <rPr>
            <sz val="10"/>
            <color rgb="FF333333"/>
            <rFont val="Calibri"/>
            <family val="2"/>
          </rPr>
          <t>QUALIFIER: This data point is an ESTIMATE produced by the UNESCO INSTITUTE FOR STATISTICS.</t>
        </r>
      </text>
    </comment>
    <comment ref="D35" authorId="0" shapeId="0" xr:uid="{00000000-0006-0000-0D00-000006000000}">
      <text>
        <r>
          <rPr>
            <sz val="10"/>
            <color rgb="FF333333"/>
            <rFont val="Calibri"/>
            <family val="2"/>
          </rPr>
          <t>QUALIFIER: This data point is an ESTIMATE produced by the UNESCO INSTITUTE FOR STATISTICS.</t>
        </r>
      </text>
    </comment>
    <comment ref="E35" authorId="0" shapeId="0" xr:uid="{00000000-0006-0000-0D00-000007000000}">
      <text>
        <r>
          <rPr>
            <sz val="10"/>
            <color rgb="FF333333"/>
            <rFont val="Calibri"/>
            <family val="2"/>
          </rPr>
          <t>QUALIFIER: This data point is an ESTIMATE produced by the UNESCO INSTITUTE FOR STATISTICS.</t>
        </r>
      </text>
    </comment>
    <comment ref="F35" authorId="0" shapeId="0" xr:uid="{00000000-0006-0000-0D00-000008000000}">
      <text>
        <r>
          <rPr>
            <sz val="10"/>
            <color rgb="FF333333"/>
            <rFont val="Calibri"/>
            <family val="2"/>
          </rPr>
          <t>QUALIFIER: This data point is an ESTIMATE produced by the UNESCO INSTITUTE FOR STATISTICS.</t>
        </r>
      </text>
    </comment>
    <comment ref="G35" authorId="0" shapeId="0" xr:uid="{00000000-0006-0000-0D00-000009000000}">
      <text>
        <r>
          <rPr>
            <sz val="10"/>
            <color rgb="FF333333"/>
            <rFont val="Calibri"/>
            <family val="2"/>
          </rPr>
          <t>QUALIFIER: This data point is an ESTIMATE produced by the UNESCO INSTITUTE FOR STATISTICS.</t>
        </r>
      </text>
    </comment>
    <comment ref="H35" authorId="0" shapeId="0" xr:uid="{00000000-0006-0000-0D00-00000A000000}">
      <text>
        <r>
          <rPr>
            <sz val="10"/>
            <color rgb="FF333333"/>
            <rFont val="Calibri"/>
            <family val="2"/>
          </rPr>
          <t>QUALIFIER: This data point is an ESTIMATE produced by the UNESCO INSTITUTE FOR STATISTICS.</t>
        </r>
      </text>
    </comment>
    <comment ref="C43" authorId="0" shapeId="0" xr:uid="{00000000-0006-0000-0D00-00000B000000}">
      <text>
        <r>
          <rPr>
            <sz val="10"/>
            <color rgb="FF333333"/>
            <rFont val="Calibri"/>
            <family val="2"/>
          </rPr>
          <t>QUALIFIER: This data point is an ESTIMATE produced by the UNESCO INSTITUTE FOR STATISTICS.</t>
        </r>
      </text>
    </comment>
    <comment ref="G47" authorId="0" shapeId="0" xr:uid="{00000000-0006-0000-0D00-00000C000000}">
      <text>
        <r>
          <rPr>
            <sz val="10"/>
            <color rgb="FF333333"/>
            <rFont val="Calibri"/>
            <family val="2"/>
          </rPr>
          <t>QUALIFIER: This data point is an ESTIMATE produced by the UNESCO INSTITUTE FOR STATISTICS.</t>
        </r>
      </text>
    </comment>
    <comment ref="H47" authorId="0" shapeId="0" xr:uid="{00000000-0006-0000-0D00-00000D000000}">
      <text>
        <r>
          <rPr>
            <sz val="10"/>
            <color rgb="FF333333"/>
            <rFont val="Calibri"/>
            <family val="2"/>
          </rPr>
          <t>QUALIFIER: This data point is an ESTIMATE produced by the UNESCO INSTITUTE FOR STATISTICS.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D20" authorId="0" shapeId="0" xr:uid="{00000000-0006-0000-0E00-000001000000}">
      <text>
        <r>
          <rPr>
            <sz val="10"/>
            <color rgb="FF333333"/>
            <rFont val="Calibri"/>
            <family val="2"/>
          </rPr>
          <t>QUALIFIER: This data point is an ESTIMATE produced by the UNESCO INSTITUTE FOR STATISTICS.</t>
        </r>
      </text>
    </comment>
    <comment ref="C22" authorId="0" shapeId="0" xr:uid="{00000000-0006-0000-0E00-000002000000}">
      <text>
        <r>
          <rPr>
            <sz val="10"/>
            <color rgb="FF333333"/>
            <rFont val="Calibri"/>
            <family val="2"/>
          </rPr>
          <t>QUALIFIER: This data point is an ESTIMATE produced by the UNESCO INSTITUTE FOR STATISTICS.</t>
        </r>
      </text>
    </comment>
    <comment ref="C34" authorId="0" shapeId="0" xr:uid="{00000000-0006-0000-0E00-000003000000}">
      <text>
        <r>
          <rPr>
            <sz val="10"/>
            <color rgb="FF333333"/>
            <rFont val="Calibri"/>
            <family val="2"/>
          </rPr>
          <t>QUALIFIER: This data point is an ESTIMATE produced by the UNESCO INSTITUTE FOR STATISTICS.</t>
        </r>
      </text>
    </comment>
    <comment ref="D34" authorId="0" shapeId="0" xr:uid="{00000000-0006-0000-0E00-000004000000}">
      <text>
        <r>
          <rPr>
            <sz val="10"/>
            <color rgb="FF333333"/>
            <rFont val="Calibri"/>
            <family val="2"/>
          </rPr>
          <t>QUALIFIER: This data point is an ESTIMATE produced by the UNESCO INSTITUTE FOR STATISTICS.</t>
        </r>
      </text>
    </comment>
    <comment ref="F34" authorId="0" shapeId="0" xr:uid="{00000000-0006-0000-0E00-000005000000}">
      <text>
        <r>
          <rPr>
            <sz val="10"/>
            <color rgb="FF333333"/>
            <rFont val="Calibri"/>
            <family val="2"/>
          </rPr>
          <t>QUALIFIER: This data point is an ESTIMATE produced by the UNESCO INSTITUTE FOR STATISTICS.</t>
        </r>
      </text>
    </comment>
    <comment ref="C35" authorId="0" shapeId="0" xr:uid="{00000000-0006-0000-0E00-000006000000}">
      <text>
        <r>
          <rPr>
            <sz val="10"/>
            <color rgb="FF333333"/>
            <rFont val="Calibri"/>
            <family val="2"/>
          </rPr>
          <t>QUALIFIER: This data point is an ESTIMATE produced by the UNESCO INSTITUTE FOR STATISTICS.</t>
        </r>
      </text>
    </comment>
    <comment ref="D35" authorId="0" shapeId="0" xr:uid="{00000000-0006-0000-0E00-000007000000}">
      <text>
        <r>
          <rPr>
            <sz val="10"/>
            <color rgb="FF333333"/>
            <rFont val="Calibri"/>
            <family val="2"/>
          </rPr>
          <t>QUALIFIER: This data point is an ESTIMATE produced by the UNESCO INSTITUTE FOR STATISTICS.</t>
        </r>
      </text>
    </comment>
    <comment ref="E35" authorId="0" shapeId="0" xr:uid="{00000000-0006-0000-0E00-000008000000}">
      <text>
        <r>
          <rPr>
            <sz val="10"/>
            <color rgb="FF333333"/>
            <rFont val="Calibri"/>
            <family val="2"/>
          </rPr>
          <t>QUALIFIER: This data point is an ESTIMATE produced by the UNESCO INSTITUTE FOR STATISTICS.</t>
        </r>
      </text>
    </comment>
    <comment ref="F35" authorId="0" shapeId="0" xr:uid="{00000000-0006-0000-0E00-000009000000}">
      <text>
        <r>
          <rPr>
            <sz val="10"/>
            <color rgb="FF333333"/>
            <rFont val="Calibri"/>
            <family val="2"/>
          </rPr>
          <t>QUALIFIER: This data point is an ESTIMATE produced by the UNESCO INSTITUTE FOR STATISTICS.</t>
        </r>
      </text>
    </comment>
    <comment ref="G35" authorId="0" shapeId="0" xr:uid="{00000000-0006-0000-0E00-00000A000000}">
      <text>
        <r>
          <rPr>
            <sz val="10"/>
            <color rgb="FF333333"/>
            <rFont val="Calibri"/>
            <family val="2"/>
          </rPr>
          <t>QUALIFIER: This data point is an ESTIMATE produced by the UNESCO INSTITUTE FOR STATISTICS.</t>
        </r>
      </text>
    </comment>
    <comment ref="H35" authorId="0" shapeId="0" xr:uid="{00000000-0006-0000-0E00-00000B000000}">
      <text>
        <r>
          <rPr>
            <sz val="10"/>
            <color rgb="FF333333"/>
            <rFont val="Calibri"/>
            <family val="2"/>
          </rPr>
          <t>QUALIFIER: This data point is an ESTIMATE produced by the UNESCO INSTITUTE FOR STATISTICS.</t>
        </r>
      </text>
    </comment>
    <comment ref="C42" authorId="0" shapeId="0" xr:uid="{00000000-0006-0000-0E00-00000C000000}">
      <text>
        <r>
          <rPr>
            <sz val="10"/>
            <color rgb="FF333333"/>
            <rFont val="Calibri"/>
            <family val="2"/>
          </rPr>
          <t>QUALIFIER: This data point is an ESTIMATE produced by the UNESCO INSTITUTE FOR STATISTICS.</t>
        </r>
      </text>
    </comment>
    <comment ref="G46" authorId="0" shapeId="0" xr:uid="{00000000-0006-0000-0E00-00000D000000}">
      <text>
        <r>
          <rPr>
            <sz val="10"/>
            <color rgb="FF333333"/>
            <rFont val="Calibri"/>
            <family val="2"/>
          </rPr>
          <t>QUALIFIER: This data point is an ESTIMATE produced by the UNESCO INSTITUTE FOR STATISTICS.</t>
        </r>
      </text>
    </comment>
    <comment ref="H46" authorId="0" shapeId="0" xr:uid="{00000000-0006-0000-0E00-00000E000000}">
      <text>
        <r>
          <rPr>
            <sz val="10"/>
            <color rgb="FF333333"/>
            <rFont val="Calibri"/>
            <family val="2"/>
          </rPr>
          <t>QUALIFIER: This data point is an ESTIMATE produced by the UNESCO INSTITUTE FOR STATISTICS.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D20" authorId="0" shapeId="0" xr:uid="{00000000-0006-0000-0F00-000001000000}">
      <text>
        <r>
          <rPr>
            <sz val="10"/>
            <color rgb="FF333333"/>
            <rFont val="Calibri"/>
            <family val="2"/>
          </rPr>
          <t>QUALIFIER: This data point is an ESTIMATE produced by the UNESCO INSTITUTE FOR STATISTICS.</t>
        </r>
      </text>
    </comment>
    <comment ref="C22" authorId="0" shapeId="0" xr:uid="{00000000-0006-0000-0F00-000002000000}">
      <text>
        <r>
          <rPr>
            <sz val="10"/>
            <color rgb="FF333333"/>
            <rFont val="Calibri"/>
            <family val="2"/>
          </rPr>
          <t>QUALIFIER: This data point is an ESTIMATE produced by the UNESCO INSTITUTE FOR STATISTICS.</t>
        </r>
      </text>
    </comment>
    <comment ref="C34" authorId="0" shapeId="0" xr:uid="{00000000-0006-0000-0F00-000003000000}">
      <text>
        <r>
          <rPr>
            <sz val="10"/>
            <color rgb="FF333333"/>
            <rFont val="Calibri"/>
            <family val="2"/>
          </rPr>
          <t>QUALIFIER: This data point is an ESTIMATE produced by the UNESCO INSTITUTE FOR STATISTICS.</t>
        </r>
      </text>
    </comment>
    <comment ref="D34" authorId="0" shapeId="0" xr:uid="{00000000-0006-0000-0F00-000004000000}">
      <text>
        <r>
          <rPr>
            <sz val="10"/>
            <color rgb="FF333333"/>
            <rFont val="Calibri"/>
            <family val="2"/>
          </rPr>
          <t>QUALIFIER: This data point is an ESTIMATE produced by the UNESCO INSTITUTE FOR STATISTICS.</t>
        </r>
      </text>
    </comment>
    <comment ref="F34" authorId="0" shapeId="0" xr:uid="{00000000-0006-0000-0F00-000005000000}">
      <text>
        <r>
          <rPr>
            <sz val="10"/>
            <color rgb="FF333333"/>
            <rFont val="Calibri"/>
            <family val="2"/>
          </rPr>
          <t>QUALIFIER: This data point is an ESTIMATE produced by the UNESCO INSTITUTE FOR STATISTICS.</t>
        </r>
      </text>
    </comment>
    <comment ref="C35" authorId="0" shapeId="0" xr:uid="{00000000-0006-0000-0F00-000006000000}">
      <text>
        <r>
          <rPr>
            <sz val="10"/>
            <color rgb="FF333333"/>
            <rFont val="Calibri"/>
            <family val="2"/>
          </rPr>
          <t>QUALIFIER: This data point is an ESTIMATE produced by the UNESCO INSTITUTE FOR STATISTICS.</t>
        </r>
      </text>
    </comment>
    <comment ref="D35" authorId="0" shapeId="0" xr:uid="{00000000-0006-0000-0F00-000007000000}">
      <text>
        <r>
          <rPr>
            <sz val="10"/>
            <color rgb="FF333333"/>
            <rFont val="Calibri"/>
            <family val="2"/>
          </rPr>
          <t>QUALIFIER: This data point is an ESTIMATE produced by the UNESCO INSTITUTE FOR STATISTICS.</t>
        </r>
      </text>
    </comment>
    <comment ref="E35" authorId="0" shapeId="0" xr:uid="{00000000-0006-0000-0F00-000008000000}">
      <text>
        <r>
          <rPr>
            <sz val="10"/>
            <color rgb="FF333333"/>
            <rFont val="Calibri"/>
            <family val="2"/>
          </rPr>
          <t>QUALIFIER: This data point is an ESTIMATE produced by the UNESCO INSTITUTE FOR STATISTICS.</t>
        </r>
      </text>
    </comment>
    <comment ref="F35" authorId="0" shapeId="0" xr:uid="{00000000-0006-0000-0F00-000009000000}">
      <text>
        <r>
          <rPr>
            <sz val="10"/>
            <color rgb="FF333333"/>
            <rFont val="Calibri"/>
            <family val="2"/>
          </rPr>
          <t>QUALIFIER: This data point is an ESTIMATE produced by the UNESCO INSTITUTE FOR STATISTICS.</t>
        </r>
      </text>
    </comment>
    <comment ref="G35" authorId="0" shapeId="0" xr:uid="{00000000-0006-0000-0F00-00000A000000}">
      <text>
        <r>
          <rPr>
            <sz val="10"/>
            <color rgb="FF333333"/>
            <rFont val="Calibri"/>
            <family val="2"/>
          </rPr>
          <t>QUALIFIER: This data point is an ESTIMATE produced by the UNESCO INSTITUTE FOR STATISTICS.</t>
        </r>
      </text>
    </comment>
    <comment ref="H35" authorId="0" shapeId="0" xr:uid="{00000000-0006-0000-0F00-00000B000000}">
      <text>
        <r>
          <rPr>
            <sz val="10"/>
            <color rgb="FF333333"/>
            <rFont val="Calibri"/>
            <family val="2"/>
          </rPr>
          <t>QUALIFIER: This data point is an ESTIMATE produced by the UNESCO INSTITUTE FOR STATISTICS.</t>
        </r>
      </text>
    </comment>
    <comment ref="C42" authorId="0" shapeId="0" xr:uid="{00000000-0006-0000-0F00-00000C000000}">
      <text>
        <r>
          <rPr>
            <sz val="10"/>
            <color rgb="FF333333"/>
            <rFont val="Calibri"/>
            <family val="2"/>
          </rPr>
          <t>QUALIFIER: This data point is an ESTIMATE produced by the UNESCO INSTITUTE FOR STATISTICS.</t>
        </r>
      </text>
    </comment>
    <comment ref="G46" authorId="0" shapeId="0" xr:uid="{00000000-0006-0000-0F00-00000D000000}">
      <text>
        <r>
          <rPr>
            <sz val="10"/>
            <color rgb="FF333333"/>
            <rFont val="Calibri"/>
            <family val="2"/>
          </rPr>
          <t>QUALIFIER: This data point is an ESTIMATE produced by the UNESCO INSTITUTE FOR STATISTICS.</t>
        </r>
      </text>
    </comment>
    <comment ref="H46" authorId="0" shapeId="0" xr:uid="{00000000-0006-0000-0F00-00000E000000}">
      <text>
        <r>
          <rPr>
            <sz val="10"/>
            <color rgb="FF333333"/>
            <rFont val="Calibri"/>
            <family val="2"/>
          </rPr>
          <t>QUALIFIER: This data point is an ESTIMATE produced by the UNESCO INSTITUTE FOR STATISTICS.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F25" authorId="0" shapeId="0" xr:uid="{00000000-0006-0000-1000-000001000000}">
      <text>
        <r>
          <rPr>
            <sz val="10"/>
            <color rgb="FF333333"/>
            <rFont val="Calibri"/>
            <family val="2"/>
          </rPr>
          <t>QUALIFIER: This data point is an ESTIMATE produced by the UNESCO INSTITUTE FOR STATISTICS.</t>
        </r>
      </text>
    </comment>
    <comment ref="G25" authorId="0" shapeId="0" xr:uid="{00000000-0006-0000-1000-000002000000}">
      <text>
        <r>
          <rPr>
            <sz val="10"/>
            <color rgb="FF333333"/>
            <rFont val="Calibri"/>
            <family val="2"/>
          </rPr>
          <t>QUALIFIER: This data point is an ESTIMATE produced by the UNESCO INSTITUTE FOR STATISTICS.</t>
        </r>
      </text>
    </comment>
    <comment ref="H25" authorId="0" shapeId="0" xr:uid="{00000000-0006-0000-1000-000003000000}">
      <text>
        <r>
          <rPr>
            <sz val="10"/>
            <color rgb="FF333333"/>
            <rFont val="Calibri"/>
            <family val="2"/>
          </rPr>
          <t>QUALIFIER: This data point is an ESTIMATE produced by the UNESCO INSTITUTE FOR STATISTICS.</t>
        </r>
      </text>
    </comment>
    <comment ref="F35" authorId="0" shapeId="0" xr:uid="{00000000-0006-0000-1000-000004000000}">
      <text>
        <r>
          <rPr>
            <sz val="10"/>
            <color rgb="FF333333"/>
            <rFont val="Calibri"/>
            <family val="2"/>
          </rPr>
          <t>QUALIFIER: This data point is an ESTIMATE produced by the UNESCO INSTITUTE FOR STATISTICS.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F24" authorId="0" shapeId="0" xr:uid="{00000000-0006-0000-1100-000001000000}">
      <text>
        <r>
          <rPr>
            <sz val="10"/>
            <color rgb="FF333333"/>
            <rFont val="Calibri"/>
            <family val="2"/>
          </rPr>
          <t>QUALIFIER: This data point is an ESTIMATE produced by the UNESCO INSTITUTE FOR STATISTICS.</t>
        </r>
      </text>
    </comment>
    <comment ref="G24" authorId="0" shapeId="0" xr:uid="{00000000-0006-0000-1100-000002000000}">
      <text>
        <r>
          <rPr>
            <sz val="10"/>
            <color rgb="FF333333"/>
            <rFont val="Calibri"/>
            <family val="2"/>
          </rPr>
          <t>QUALIFIER: This data point is an ESTIMATE produced by the UNESCO INSTITUTE FOR STATISTICS.</t>
        </r>
      </text>
    </comment>
    <comment ref="H24" authorId="0" shapeId="0" xr:uid="{00000000-0006-0000-1100-000003000000}">
      <text>
        <r>
          <rPr>
            <sz val="10"/>
            <color rgb="FF333333"/>
            <rFont val="Calibri"/>
            <family val="2"/>
          </rPr>
          <t>QUALIFIER: This data point is an ESTIMATE produced by the UNESCO INSTITUTE FOR STATISTICS.</t>
        </r>
      </text>
    </comment>
    <comment ref="F33" authorId="0" shapeId="0" xr:uid="{00000000-0006-0000-1100-000004000000}">
      <text>
        <r>
          <rPr>
            <sz val="10"/>
            <color rgb="FF333333"/>
            <rFont val="Calibri"/>
            <family val="2"/>
          </rPr>
          <t>QUALIFIER: This data point is an ESTIMATE produced by the UNESCO INSTITUTE FOR STATISTICS.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F24" authorId="0" shapeId="0" xr:uid="{00000000-0006-0000-1200-000001000000}">
      <text>
        <r>
          <rPr>
            <sz val="10"/>
            <color rgb="FF333333"/>
            <rFont val="Calibri"/>
            <family val="2"/>
          </rPr>
          <t>QUALIFIER: This data point is an ESTIMATE produced by the UNESCO INSTITUTE FOR STATISTICS.</t>
        </r>
      </text>
    </comment>
    <comment ref="G24" authorId="0" shapeId="0" xr:uid="{00000000-0006-0000-1200-000002000000}">
      <text>
        <r>
          <rPr>
            <sz val="10"/>
            <color rgb="FF333333"/>
            <rFont val="Calibri"/>
            <family val="2"/>
          </rPr>
          <t>QUALIFIER: This data point is an ESTIMATE produced by the UNESCO INSTITUTE FOR STATISTICS.</t>
        </r>
      </text>
    </comment>
    <comment ref="H24" authorId="0" shapeId="0" xr:uid="{00000000-0006-0000-1200-000003000000}">
      <text>
        <r>
          <rPr>
            <sz val="10"/>
            <color rgb="FF333333"/>
            <rFont val="Calibri"/>
            <family val="2"/>
          </rPr>
          <t>QUALIFIER: This data point is an ESTIMATE produced by the UNESCO INSTITUTE FOR STATISTICS.</t>
        </r>
      </text>
    </comment>
    <comment ref="F26" authorId="0" shapeId="0" xr:uid="{00000000-0006-0000-1200-000004000000}">
      <text>
        <r>
          <rPr>
            <sz val="10"/>
            <color rgb="FF333333"/>
            <rFont val="Calibri"/>
            <family val="2"/>
          </rPr>
          <t>MAGNITUDE: The value will be 0. This data point is NOT APPLICABLE for the submitting nation.</t>
        </r>
      </text>
    </comment>
    <comment ref="G26" authorId="0" shapeId="0" xr:uid="{00000000-0006-0000-1200-000005000000}">
      <text>
        <r>
          <rPr>
            <sz val="10"/>
            <color rgb="FF333333"/>
            <rFont val="Calibri"/>
            <family val="2"/>
          </rPr>
          <t>MAGNITUDE: The value will be 0. This data point is NOT APPLICABLE for the submitting nation.</t>
        </r>
      </text>
    </comment>
    <comment ref="H26" authorId="0" shapeId="0" xr:uid="{00000000-0006-0000-1200-000006000000}">
      <text>
        <r>
          <rPr>
            <sz val="10"/>
            <color rgb="FF333333"/>
            <rFont val="Calibri"/>
            <family val="2"/>
          </rPr>
          <t>MAGNITUDE: The value will be 0. This data point is NOT APPLICABLE for the submitting nation.</t>
        </r>
      </text>
    </comment>
    <comment ref="K26" authorId="0" shapeId="0" xr:uid="{00000000-0006-0000-1200-000007000000}">
      <text>
        <r>
          <rPr>
            <sz val="10"/>
            <color rgb="FF333333"/>
            <rFont val="Calibri"/>
            <family val="2"/>
          </rPr>
          <t>MAGNITUDE: The value will be 0. This data point is NOT APPLICABLE for the submitting nation.</t>
        </r>
      </text>
    </comment>
    <comment ref="G28" authorId="0" shapeId="0" xr:uid="{00000000-0006-0000-1200-000008000000}">
      <text>
        <r>
          <rPr>
            <sz val="10"/>
            <color rgb="FF333333"/>
            <rFont val="Calibri"/>
            <family val="2"/>
          </rPr>
          <t>MAGNITUDE: The value will be 0, and should be treated as NIL.</t>
        </r>
      </text>
    </comment>
    <comment ref="F33" authorId="0" shapeId="0" xr:uid="{00000000-0006-0000-1200-000009000000}">
      <text>
        <r>
          <rPr>
            <sz val="10"/>
            <color rgb="FF333333"/>
            <rFont val="Calibri"/>
            <family val="2"/>
          </rPr>
          <t>QUALIFIER: This data point is an ESTIMATE produced by the UNESCO INSTITUTE FOR STATISTICS.</t>
        </r>
      </text>
    </comment>
    <comment ref="G40" authorId="0" shapeId="0" xr:uid="{00000000-0006-0000-1200-00000A000000}">
      <text>
        <r>
          <rPr>
            <sz val="10"/>
            <color rgb="FF333333"/>
            <rFont val="Calibri"/>
            <family val="2"/>
          </rPr>
          <t>MAGNITUDE: The value will be 0. This data point is NOT APPLICABLE for the submitting nation.</t>
        </r>
      </text>
    </comment>
    <comment ref="I40" authorId="0" shapeId="0" xr:uid="{00000000-0006-0000-1200-00000B000000}">
      <text>
        <r>
          <rPr>
            <sz val="10"/>
            <color rgb="FF333333"/>
            <rFont val="Calibri"/>
            <family val="2"/>
          </rPr>
          <t>MAGNITUDE: The value will be 0. This data point is NOT APPLICABLE for the submitting nation.</t>
        </r>
      </text>
    </comment>
    <comment ref="J40" authorId="0" shapeId="0" xr:uid="{00000000-0006-0000-1200-00000C000000}">
      <text>
        <r>
          <rPr>
            <sz val="10"/>
            <color rgb="FF333333"/>
            <rFont val="Calibri"/>
            <family val="2"/>
          </rPr>
          <t>MAGNITUDE: The value will be 0. This data point is NOT APPLICABLE for the submitting nation.</t>
        </r>
      </text>
    </comment>
    <comment ref="K40" authorId="0" shapeId="0" xr:uid="{00000000-0006-0000-1200-00000D000000}">
      <text>
        <r>
          <rPr>
            <sz val="10"/>
            <color rgb="FF333333"/>
            <rFont val="Calibri"/>
            <family val="2"/>
          </rPr>
          <t>MAGNITUDE: The value will be 0. This data point is NOT APPLICABLE for the submitting nation.</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H26" authorId="0" shapeId="0" xr:uid="{00000000-0006-0000-1300-000001000000}">
      <text>
        <r>
          <rPr>
            <sz val="10"/>
            <color rgb="FF333333"/>
            <rFont val="Calibri"/>
            <family val="2"/>
          </rPr>
          <t>QUALIFIER: This data point is an ESTIMATE produced by the UNESCO INSTITUTE FOR STATISTICS.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21" authorId="0" shapeId="0" xr:uid="{00000000-0006-0000-0200-000001000000}">
      <text>
        <r>
          <rPr>
            <sz val="10"/>
            <color rgb="FF333333"/>
            <rFont val="Calibri"/>
            <family val="2"/>
          </rPr>
          <t>QUALIFIER: This data point is an ESTIMATE produced by the UNESCO INSTITUTE FOR STATISTICS.</t>
        </r>
      </text>
    </comment>
    <comment ref="F24" authorId="0" shapeId="0" xr:uid="{00000000-0006-0000-0200-000002000000}">
      <text>
        <r>
          <rPr>
            <sz val="10"/>
            <color rgb="FF333333"/>
            <rFont val="Calibri"/>
            <family val="2"/>
          </rPr>
          <t>QUALIFIER: This data point is an ESTIMATE produced by the UNESCO INSTITUTE FOR STATISTICS.</t>
        </r>
      </text>
    </comment>
    <comment ref="G24" authorId="0" shapeId="0" xr:uid="{00000000-0006-0000-0200-000003000000}">
      <text>
        <r>
          <rPr>
            <sz val="10"/>
            <color rgb="FF333333"/>
            <rFont val="Calibri"/>
            <family val="2"/>
          </rPr>
          <t>QUALIFIER: This data point is an ESTIMATE produced by the UNESCO INSTITUTE FOR STATISTICS.</t>
        </r>
      </text>
    </comment>
    <comment ref="H24" authorId="0" shapeId="0" xr:uid="{00000000-0006-0000-0200-000004000000}">
      <text>
        <r>
          <rPr>
            <sz val="10"/>
            <color rgb="FF333333"/>
            <rFont val="Calibri"/>
            <family val="2"/>
          </rPr>
          <t>QUALIFIER: This data point is an ESTIMATE produced by the UNESCO INSTITUTE FOR STATISTICS.</t>
        </r>
      </text>
    </comment>
    <comment ref="D33" authorId="0" shapeId="0" xr:uid="{00000000-0006-0000-0200-000005000000}">
      <text>
        <r>
          <rPr>
            <sz val="10"/>
            <color rgb="FF333333"/>
            <rFont val="Calibri"/>
            <family val="2"/>
          </rPr>
          <t>QUALIFIER: This data point is a NATIONAL ESTIMATE.</t>
        </r>
      </text>
    </comment>
    <comment ref="F34" authorId="0" shapeId="0" xr:uid="{00000000-0006-0000-0200-000006000000}">
      <text>
        <r>
          <rPr>
            <sz val="10"/>
            <color rgb="FF333333"/>
            <rFont val="Calibri"/>
            <family val="2"/>
          </rPr>
          <t>QUALIFIER: This data point is an ESTIMATE produced by the UNESCO INSTITUTE FOR STATISTICS.</t>
        </r>
      </text>
    </comment>
    <comment ref="C43" authorId="0" shapeId="0" xr:uid="{00000000-0006-0000-0200-000007000000}">
      <text>
        <r>
          <rPr>
            <sz val="10"/>
            <color rgb="FF333333"/>
            <rFont val="Calibri"/>
            <family val="2"/>
          </rPr>
          <t>QUALIFIER: This data point is an ESTIMATE produced by the UNESCO INSTITUTE FOR STATISTICS.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H26" authorId="0" shapeId="0" xr:uid="{00000000-0006-0000-1400-000001000000}">
      <text>
        <r>
          <rPr>
            <sz val="10"/>
            <color rgb="FF333333"/>
            <rFont val="Calibri"/>
            <family val="2"/>
          </rPr>
          <t>QUALIFIER: This data point is an ESTIMATE produced by the UNESCO INSTITUTE FOR STATISTICS.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H26" authorId="0" shapeId="0" xr:uid="{00000000-0006-0000-1500-000001000000}">
      <text>
        <r>
          <rPr>
            <sz val="10"/>
            <color rgb="FF333333"/>
            <rFont val="Calibri"/>
            <family val="2"/>
          </rPr>
          <t>QUALIFIER: This data point is an ESTIMATE produced by the UNESCO INSTITUTE FOR STATISTICS.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H15" authorId="0" shapeId="0" xr:uid="{00000000-0006-0000-1600-000001000000}">
      <text>
        <r>
          <rPr>
            <sz val="10"/>
            <color rgb="FF333333"/>
            <rFont val="Calibri"/>
            <family val="2"/>
          </rPr>
          <t>QUALIFIER: This data point is a NATIONAL ESTIMATE.</t>
        </r>
      </text>
    </comment>
    <comment ref="I15" authorId="0" shapeId="0" xr:uid="{00000000-0006-0000-1600-000002000000}">
      <text>
        <r>
          <rPr>
            <sz val="10"/>
            <color rgb="FF333333"/>
            <rFont val="Calibri"/>
            <family val="2"/>
          </rPr>
          <t>QUALIFIER: This data point is a NATIONAL ESTIMATE.</t>
        </r>
      </text>
    </comment>
    <comment ref="G20" authorId="0" shapeId="0" xr:uid="{00000000-0006-0000-1600-000003000000}">
      <text>
        <r>
          <rPr>
            <sz val="10"/>
            <color rgb="FF333333"/>
            <rFont val="Calibri"/>
            <family val="2"/>
          </rPr>
          <t>QUALIFIER: This data point is an ESTIMATE produced by the UNESCO INSTITUTE FOR STATISTICS.</t>
        </r>
      </text>
    </comment>
    <comment ref="H23" authorId="0" shapeId="0" xr:uid="{00000000-0006-0000-1600-000004000000}">
      <text>
        <r>
          <rPr>
            <sz val="10"/>
            <color rgb="FF333333"/>
            <rFont val="Calibri"/>
            <family val="2"/>
          </rPr>
          <t>QUALIFIER: This data point is an ESTIMATE produced by the UNESCO INSTITUTE FOR STATISTICS.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H15" authorId="0" shapeId="0" xr:uid="{00000000-0006-0000-1700-000001000000}">
      <text>
        <r>
          <rPr>
            <sz val="10"/>
            <color rgb="FF333333"/>
            <rFont val="Calibri"/>
            <family val="2"/>
          </rPr>
          <t>QUALIFIER: This data point is a NATIONAL ESTIMATE.</t>
        </r>
      </text>
    </comment>
    <comment ref="I15" authorId="0" shapeId="0" xr:uid="{00000000-0006-0000-1700-000002000000}">
      <text>
        <r>
          <rPr>
            <sz val="10"/>
            <color rgb="FF333333"/>
            <rFont val="Calibri"/>
            <family val="2"/>
          </rPr>
          <t>QUALIFIER: This data point is a NATIONAL ESTIMATE.</t>
        </r>
      </text>
    </comment>
    <comment ref="G20" authorId="0" shapeId="0" xr:uid="{00000000-0006-0000-1700-000003000000}">
      <text>
        <r>
          <rPr>
            <sz val="10"/>
            <color rgb="FF333333"/>
            <rFont val="Calibri"/>
            <family val="2"/>
          </rPr>
          <t>QUALIFIER: This data point is an ESTIMATE produced by the UNESCO INSTITUTE FOR STATISTICS.</t>
        </r>
      </text>
    </comment>
    <comment ref="H23" authorId="0" shapeId="0" xr:uid="{00000000-0006-0000-1700-000004000000}">
      <text>
        <r>
          <rPr>
            <sz val="10"/>
            <color rgb="FF333333"/>
            <rFont val="Calibri"/>
            <family val="2"/>
          </rPr>
          <t>QUALIFIER: This data point is an ESTIMATE produced by the UNESCO INSTITUTE FOR STATISTICS.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H15" authorId="0" shapeId="0" xr:uid="{00000000-0006-0000-1800-000001000000}">
      <text>
        <r>
          <rPr>
            <sz val="10"/>
            <color rgb="FF333333"/>
            <rFont val="Calibri"/>
            <family val="2"/>
          </rPr>
          <t>QUALIFIER: This data point is a NATIONAL ESTIMATE.</t>
        </r>
      </text>
    </comment>
    <comment ref="I15" authorId="0" shapeId="0" xr:uid="{00000000-0006-0000-1800-000002000000}">
      <text>
        <r>
          <rPr>
            <sz val="10"/>
            <color rgb="FF333333"/>
            <rFont val="Calibri"/>
            <family val="2"/>
          </rPr>
          <t>QUALIFIER: This data point is a NATIONAL ESTIMATE.</t>
        </r>
      </text>
    </comment>
    <comment ref="G20" authorId="0" shapeId="0" xr:uid="{00000000-0006-0000-1800-000003000000}">
      <text>
        <r>
          <rPr>
            <sz val="10"/>
            <color rgb="FF333333"/>
            <rFont val="Calibri"/>
            <family val="2"/>
          </rPr>
          <t>QUALIFIER: This data point is an ESTIMATE produced by the UNESCO INSTITUTE FOR STATISTICS.</t>
        </r>
      </text>
    </comment>
    <comment ref="H23" authorId="0" shapeId="0" xr:uid="{00000000-0006-0000-1800-000004000000}">
      <text>
        <r>
          <rPr>
            <sz val="10"/>
            <color rgb="FF333333"/>
            <rFont val="Calibri"/>
            <family val="2"/>
          </rPr>
          <t>QUALIFIER: This data point is an ESTIMATE produced by the UNESCO INSTITUTE FOR STATISTICS.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H15" authorId="0" shapeId="0" xr:uid="{00000000-0006-0000-1900-000001000000}">
      <text>
        <r>
          <rPr>
            <sz val="10"/>
            <color rgb="FF333333"/>
            <rFont val="Calibri"/>
            <family val="2"/>
          </rPr>
          <t>QUALIFIER: This data point is a NATIONAL ESTIMATE.</t>
        </r>
      </text>
    </comment>
    <comment ref="I15" authorId="0" shapeId="0" xr:uid="{00000000-0006-0000-1900-000002000000}">
      <text>
        <r>
          <rPr>
            <sz val="10"/>
            <color rgb="FF333333"/>
            <rFont val="Calibri"/>
            <family val="2"/>
          </rPr>
          <t>QUALIFIER: This data point is a NATIONAL ESTIMATE.</t>
        </r>
      </text>
    </comment>
    <comment ref="G18" authorId="0" shapeId="0" xr:uid="{00000000-0006-0000-1900-000003000000}">
      <text>
        <r>
          <rPr>
            <sz val="10"/>
            <color rgb="FF333333"/>
            <rFont val="Calibri"/>
            <family val="2"/>
          </rPr>
          <t>QUALIFIER: This data point is an ESTIMATE produced by the UNESCO INSTITUTE FOR STATISTICS.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H15" authorId="0" shapeId="0" xr:uid="{00000000-0006-0000-1A00-000001000000}">
      <text>
        <r>
          <rPr>
            <sz val="10"/>
            <color rgb="FF333333"/>
            <rFont val="Calibri"/>
            <family val="2"/>
          </rPr>
          <t>QUALIFIER: This data point is a NATIONAL ESTIMATE.</t>
        </r>
      </text>
    </comment>
    <comment ref="I15" authorId="0" shapeId="0" xr:uid="{00000000-0006-0000-1A00-000002000000}">
      <text>
        <r>
          <rPr>
            <sz val="10"/>
            <color rgb="FF333333"/>
            <rFont val="Calibri"/>
            <family val="2"/>
          </rPr>
          <t>QUALIFIER: This data point is a NATIONAL ESTIMATE.</t>
        </r>
      </text>
    </comment>
    <comment ref="G18" authorId="0" shapeId="0" xr:uid="{00000000-0006-0000-1A00-000003000000}">
      <text>
        <r>
          <rPr>
            <sz val="10"/>
            <color rgb="FF333333"/>
            <rFont val="Calibri"/>
            <family val="2"/>
          </rPr>
          <t>QUALIFIER: This data point is an ESTIMATE produced by the UNESCO INSTITUTE FOR STATISTICS.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H15" authorId="0" shapeId="0" xr:uid="{00000000-0006-0000-1B00-000001000000}">
      <text>
        <r>
          <rPr>
            <sz val="10"/>
            <color rgb="FF333333"/>
            <rFont val="Calibri"/>
            <family val="2"/>
          </rPr>
          <t>QUALIFIER: This data point is a NATIONAL ESTIMATE.</t>
        </r>
      </text>
    </comment>
    <comment ref="I15" authorId="0" shapeId="0" xr:uid="{00000000-0006-0000-1B00-000002000000}">
      <text>
        <r>
          <rPr>
            <sz val="10"/>
            <color rgb="FF333333"/>
            <rFont val="Calibri"/>
            <family val="2"/>
          </rPr>
          <t>QUALIFIER: This data point is a NATIONAL ESTIMATE.</t>
        </r>
      </text>
    </comment>
    <comment ref="G18" authorId="0" shapeId="0" xr:uid="{00000000-0006-0000-1B00-000003000000}">
      <text>
        <r>
          <rPr>
            <sz val="10"/>
            <color rgb="FF333333"/>
            <rFont val="Calibri"/>
            <family val="2"/>
          </rPr>
          <t>QUALIFIER: This data point is an ESTIMATE produced by the UNESCO INSTITUTE FOR STATISTICS.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H15" authorId="0" shapeId="0" xr:uid="{00000000-0006-0000-1C00-000001000000}">
      <text>
        <r>
          <rPr>
            <sz val="10"/>
            <color rgb="FF333333"/>
            <rFont val="Calibri"/>
            <family val="2"/>
          </rPr>
          <t>QUALIFIER: This data point is a NATIONAL ESTIMATE.</t>
        </r>
      </text>
    </comment>
    <comment ref="I15" authorId="0" shapeId="0" xr:uid="{00000000-0006-0000-1C00-000002000000}">
      <text>
        <r>
          <rPr>
            <sz val="10"/>
            <color rgb="FF333333"/>
            <rFont val="Calibri"/>
            <family val="2"/>
          </rPr>
          <t>QUALIFIER: This data point is a NATIONAL ESTIMATE.</t>
        </r>
      </text>
    </comment>
    <comment ref="G20" authorId="0" shapeId="0" xr:uid="{00000000-0006-0000-1C00-000003000000}">
      <text>
        <r>
          <rPr>
            <sz val="10"/>
            <color rgb="FF333333"/>
            <rFont val="Calibri"/>
            <family val="2"/>
          </rPr>
          <t>QUALIFIER: This data point is an ESTIMATE produced by the UNESCO INSTITUTE FOR STATISTICS.</t>
        </r>
      </text>
    </comment>
    <comment ref="H25" authorId="0" shapeId="0" xr:uid="{00000000-0006-0000-1C00-000004000000}">
      <text>
        <r>
          <rPr>
            <sz val="10"/>
            <color rgb="FF333333"/>
            <rFont val="Calibri"/>
            <family val="2"/>
          </rPr>
          <t>QUALIFIER: This data point is an ESTIMATE produced by the UNESCO INSTITUTE FOR STATISTICS.</t>
        </r>
      </text>
    </comment>
    <comment ref="F35" authorId="0" shapeId="0" xr:uid="{00000000-0006-0000-1C00-000005000000}">
      <text>
        <r>
          <rPr>
            <sz val="10"/>
            <color rgb="FF333333"/>
            <rFont val="Calibri"/>
            <family val="2"/>
          </rPr>
          <t>QUALIFIER: This data point is an ESTIMATE produced by the UNESCO INSTITUTE FOR STATISTICS.</t>
        </r>
      </text>
    </comment>
    <comment ref="G35" authorId="0" shapeId="0" xr:uid="{00000000-0006-0000-1C00-000006000000}">
      <text>
        <r>
          <rPr>
            <sz val="10"/>
            <color rgb="FF333333"/>
            <rFont val="Calibri"/>
            <family val="2"/>
          </rPr>
          <t>QUALIFIER: This data point is an ESTIMATE produced by the UNESCO INSTITUTE FOR STATISTICS.</t>
        </r>
      </text>
    </comment>
    <comment ref="H35" authorId="0" shapeId="0" xr:uid="{00000000-0006-0000-1C00-000007000000}">
      <text>
        <r>
          <rPr>
            <sz val="10"/>
            <color rgb="FF333333"/>
            <rFont val="Calibri"/>
            <family val="2"/>
          </rPr>
          <t>QUALIFIER: This data point is an ESTIMATE produced by the UNESCO INSTITUTE FOR STATISTICS.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H15" authorId="0" shapeId="0" xr:uid="{00000000-0006-0000-1D00-000001000000}">
      <text>
        <r>
          <rPr>
            <sz val="10"/>
            <color rgb="FF333333"/>
            <rFont val="Calibri"/>
            <family val="2"/>
          </rPr>
          <t>QUALIFIER: This data point is a NATIONAL ESTIMATE.</t>
        </r>
      </text>
    </comment>
    <comment ref="I15" authorId="0" shapeId="0" xr:uid="{00000000-0006-0000-1D00-000002000000}">
      <text>
        <r>
          <rPr>
            <sz val="10"/>
            <color rgb="FF333333"/>
            <rFont val="Calibri"/>
            <family val="2"/>
          </rPr>
          <t>QUALIFIER: This data point is a NATIONAL ESTIMATE.</t>
        </r>
      </text>
    </comment>
    <comment ref="G20" authorId="0" shapeId="0" xr:uid="{00000000-0006-0000-1D00-000003000000}">
      <text>
        <r>
          <rPr>
            <sz val="10"/>
            <color rgb="FF333333"/>
            <rFont val="Calibri"/>
            <family val="2"/>
          </rPr>
          <t>QUALIFIER: This data point is an ESTIMATE produced by the UNESCO INSTITUTE FOR STATISTICS.</t>
        </r>
      </text>
    </comment>
    <comment ref="H25" authorId="0" shapeId="0" xr:uid="{00000000-0006-0000-1D00-000004000000}">
      <text>
        <r>
          <rPr>
            <sz val="10"/>
            <color rgb="FF333333"/>
            <rFont val="Calibri"/>
            <family val="2"/>
          </rPr>
          <t>QUALIFIER: This data point is an ESTIMATE produced by the UNESCO INSTITUTE FOR STATISTICS.</t>
        </r>
      </text>
    </comment>
    <comment ref="F35" authorId="0" shapeId="0" xr:uid="{00000000-0006-0000-1D00-000005000000}">
      <text>
        <r>
          <rPr>
            <sz val="10"/>
            <color rgb="FF333333"/>
            <rFont val="Calibri"/>
            <family val="2"/>
          </rPr>
          <t>QUALIFIER: This data point is an ESTIMATE produced by the UNESCO INSTITUTE FOR STATISTICS.</t>
        </r>
      </text>
    </comment>
    <comment ref="G35" authorId="0" shapeId="0" xr:uid="{00000000-0006-0000-1D00-000006000000}">
      <text>
        <r>
          <rPr>
            <sz val="10"/>
            <color rgb="FF333333"/>
            <rFont val="Calibri"/>
            <family val="2"/>
          </rPr>
          <t>QUALIFIER: This data point is an ESTIMATE produced by the UNESCO INSTITUTE FOR STATISTICS.</t>
        </r>
      </text>
    </comment>
    <comment ref="H35" authorId="0" shapeId="0" xr:uid="{00000000-0006-0000-1D00-000007000000}">
      <text>
        <r>
          <rPr>
            <sz val="10"/>
            <color rgb="FF333333"/>
            <rFont val="Calibri"/>
            <family val="2"/>
          </rPr>
          <t>QUALIFIER: This data point is an ESTIMATE produced by the UNESCO INSTITUTE FOR STATISTICS.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21" authorId="0" shapeId="0" xr:uid="{00000000-0006-0000-0300-000001000000}">
      <text>
        <r>
          <rPr>
            <sz val="10"/>
            <color rgb="FF333333"/>
            <rFont val="Calibri"/>
            <family val="2"/>
          </rPr>
          <t>QUALIFIER: This data point is an ESTIMATE produced by the UNESCO INSTITUTE FOR STATISTICS.</t>
        </r>
      </text>
    </comment>
    <comment ref="F24" authorId="0" shapeId="0" xr:uid="{00000000-0006-0000-0300-000002000000}">
      <text>
        <r>
          <rPr>
            <sz val="10"/>
            <color rgb="FF333333"/>
            <rFont val="Calibri"/>
            <family val="2"/>
          </rPr>
          <t>QUALIFIER: This data point is an ESTIMATE produced by the UNESCO INSTITUTE FOR STATISTICS.</t>
        </r>
      </text>
    </comment>
    <comment ref="G24" authorId="0" shapeId="0" xr:uid="{00000000-0006-0000-0300-000003000000}">
      <text>
        <r>
          <rPr>
            <sz val="10"/>
            <color rgb="FF333333"/>
            <rFont val="Calibri"/>
            <family val="2"/>
          </rPr>
          <t>QUALIFIER: This data point is an ESTIMATE produced by the UNESCO INSTITUTE FOR STATISTICS.</t>
        </r>
      </text>
    </comment>
    <comment ref="H24" authorId="0" shapeId="0" xr:uid="{00000000-0006-0000-0300-000004000000}">
      <text>
        <r>
          <rPr>
            <sz val="10"/>
            <color rgb="FF333333"/>
            <rFont val="Calibri"/>
            <family val="2"/>
          </rPr>
          <t>QUALIFIER: This data point is an ESTIMATE produced by the UNESCO INSTITUTE FOR STATISTICS.</t>
        </r>
      </text>
    </comment>
    <comment ref="D26" authorId="0" shapeId="0" xr:uid="{00000000-0006-0000-0300-000005000000}">
      <text>
        <r>
          <rPr>
            <sz val="10"/>
            <color rgb="FF333333"/>
            <rFont val="Calibri"/>
            <family val="2"/>
          </rPr>
          <t>MAGNITUDE: The value will be 0. This data point is NOT APPLICABLE for the submitting nation.</t>
        </r>
      </text>
    </comment>
    <comment ref="F26" authorId="0" shapeId="0" xr:uid="{00000000-0006-0000-0300-000006000000}">
      <text>
        <r>
          <rPr>
            <sz val="10"/>
            <color rgb="FF333333"/>
            <rFont val="Calibri"/>
            <family val="2"/>
          </rPr>
          <t>MAGNITUDE: The value will be 0. This data point is NOT APPLICABLE for the submitting nation.</t>
        </r>
      </text>
    </comment>
    <comment ref="G26" authorId="0" shapeId="0" xr:uid="{00000000-0006-0000-0300-000007000000}">
      <text>
        <r>
          <rPr>
            <sz val="10"/>
            <color rgb="FF333333"/>
            <rFont val="Calibri"/>
            <family val="2"/>
          </rPr>
          <t>MAGNITUDE: The value will be 0. This data point is NOT APPLICABLE for the submitting nation.</t>
        </r>
      </text>
    </comment>
    <comment ref="H26" authorId="0" shapeId="0" xr:uid="{00000000-0006-0000-0300-000008000000}">
      <text>
        <r>
          <rPr>
            <sz val="10"/>
            <color rgb="FF333333"/>
            <rFont val="Calibri"/>
            <family val="2"/>
          </rPr>
          <t>MAGNITUDE: The value will be 0. This data point is NOT APPLICABLE for the submitting nation.</t>
        </r>
      </text>
    </comment>
    <comment ref="K26" authorId="0" shapeId="0" xr:uid="{00000000-0006-0000-0300-000009000000}">
      <text>
        <r>
          <rPr>
            <sz val="10"/>
            <color rgb="FF333333"/>
            <rFont val="Calibri"/>
            <family val="2"/>
          </rPr>
          <t>MAGNITUDE: The value will be 0. This data point is NOT APPLICABLE for the submitting nation.</t>
        </r>
      </text>
    </comment>
    <comment ref="D33" authorId="0" shapeId="0" xr:uid="{00000000-0006-0000-0300-00000A000000}">
      <text>
        <r>
          <rPr>
            <sz val="10"/>
            <color rgb="FF333333"/>
            <rFont val="Calibri"/>
            <family val="2"/>
          </rPr>
          <t>QUALIFIER: This data point is a NATIONAL ESTIMATE.</t>
        </r>
      </text>
    </comment>
    <comment ref="F34" authorId="0" shapeId="0" xr:uid="{00000000-0006-0000-0300-00000B000000}">
      <text>
        <r>
          <rPr>
            <sz val="10"/>
            <color rgb="FF333333"/>
            <rFont val="Calibri"/>
            <family val="2"/>
          </rPr>
          <t>QUALIFIER: This data point is an ESTIMATE produced by the UNESCO INSTITUTE FOR STATISTICS.</t>
        </r>
      </text>
    </comment>
    <comment ref="C40" authorId="0" shapeId="0" xr:uid="{00000000-0006-0000-0300-00000C000000}">
      <text>
        <r>
          <rPr>
            <sz val="10"/>
            <color rgb="FF333333"/>
            <rFont val="Calibri"/>
            <family val="2"/>
          </rPr>
          <t>MAGNITUDE: The value will be 0. This data point is NOT APPLICABLE for the submitting nation.</t>
        </r>
      </text>
    </comment>
    <comment ref="D40" authorId="0" shapeId="0" xr:uid="{00000000-0006-0000-0300-00000D000000}">
      <text>
        <r>
          <rPr>
            <sz val="10"/>
            <color rgb="FF333333"/>
            <rFont val="Calibri"/>
            <family val="2"/>
          </rPr>
          <t>MAGNITUDE: The value will be 0. This data point is NOT APPLICABLE for the submitting nation.</t>
        </r>
      </text>
    </comment>
    <comment ref="E40" authorId="0" shapeId="0" xr:uid="{00000000-0006-0000-0300-00000E000000}">
      <text>
        <r>
          <rPr>
            <sz val="10"/>
            <color rgb="FF333333"/>
            <rFont val="Calibri"/>
            <family val="2"/>
          </rPr>
          <t>MAGNITUDE: The value will be 0. This data point is NOT APPLICABLE for the submitting nation.</t>
        </r>
      </text>
    </comment>
    <comment ref="G40" authorId="0" shapeId="0" xr:uid="{00000000-0006-0000-0300-00000F000000}">
      <text>
        <r>
          <rPr>
            <sz val="10"/>
            <color rgb="FF333333"/>
            <rFont val="Calibri"/>
            <family val="2"/>
          </rPr>
          <t>MAGNITUDE: The value will be 0. This data point is NOT APPLICABLE for the submitting nation.</t>
        </r>
      </text>
    </comment>
    <comment ref="I40" authorId="0" shapeId="0" xr:uid="{00000000-0006-0000-0300-000010000000}">
      <text>
        <r>
          <rPr>
            <sz val="10"/>
            <color rgb="FF333333"/>
            <rFont val="Calibri"/>
            <family val="2"/>
          </rPr>
          <t>MAGNITUDE: The value will be 0. This data point is NOT APPLICABLE for the submitting nation.</t>
        </r>
      </text>
    </comment>
    <comment ref="J40" authorId="0" shapeId="0" xr:uid="{00000000-0006-0000-0300-000011000000}">
      <text>
        <r>
          <rPr>
            <sz val="10"/>
            <color rgb="FF333333"/>
            <rFont val="Calibri"/>
            <family val="2"/>
          </rPr>
          <t>MAGNITUDE: The value will be 0. This data point is NOT APPLICABLE for the submitting nation.</t>
        </r>
      </text>
    </comment>
    <comment ref="K40" authorId="0" shapeId="0" xr:uid="{00000000-0006-0000-0300-000012000000}">
      <text>
        <r>
          <rPr>
            <sz val="10"/>
            <color rgb="FF333333"/>
            <rFont val="Calibri"/>
            <family val="2"/>
          </rPr>
          <t>MAGNITUDE: The value will be 0. This data point is NOT APPLICABLE for the submitting nation.</t>
        </r>
      </text>
    </comment>
    <comment ref="C43" authorId="0" shapeId="0" xr:uid="{00000000-0006-0000-0300-000013000000}">
      <text>
        <r>
          <rPr>
            <sz val="10"/>
            <color rgb="FF333333"/>
            <rFont val="Calibri"/>
            <family val="2"/>
          </rPr>
          <t>QUALIFIER: This data point is an ESTIMATE produced by the UNESCO INSTITUTE FOR STATISTICS.</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H15" authorId="0" shapeId="0" xr:uid="{00000000-0006-0000-1E00-000001000000}">
      <text>
        <r>
          <rPr>
            <sz val="10"/>
            <color rgb="FF333333"/>
            <rFont val="Calibri"/>
            <family val="2"/>
          </rPr>
          <t>QUALIFIER: This data point is a NATIONAL ESTIMATE.</t>
        </r>
      </text>
    </comment>
    <comment ref="I15" authorId="0" shapeId="0" xr:uid="{00000000-0006-0000-1E00-000002000000}">
      <text>
        <r>
          <rPr>
            <sz val="10"/>
            <color rgb="FF333333"/>
            <rFont val="Calibri"/>
            <family val="2"/>
          </rPr>
          <t>QUALIFIER: This data point is a NATIONAL ESTIMATE.</t>
        </r>
      </text>
    </comment>
    <comment ref="G20" authorId="0" shapeId="0" xr:uid="{00000000-0006-0000-1E00-000003000000}">
      <text>
        <r>
          <rPr>
            <sz val="10"/>
            <color rgb="FF333333"/>
            <rFont val="Calibri"/>
            <family val="2"/>
          </rPr>
          <t>QUALIFIER: This data point is an ESTIMATE produced by the UNESCO INSTITUTE FOR STATISTICS.</t>
        </r>
      </text>
    </comment>
    <comment ref="H25" authorId="0" shapeId="0" xr:uid="{00000000-0006-0000-1E00-000004000000}">
      <text>
        <r>
          <rPr>
            <sz val="10"/>
            <color rgb="FF333333"/>
            <rFont val="Calibri"/>
            <family val="2"/>
          </rPr>
          <t>QUALIFIER: This data point is an ESTIMATE produced by the UNESCO INSTITUTE FOR STATISTICS.</t>
        </r>
      </text>
    </comment>
    <comment ref="F35" authorId="0" shapeId="0" xr:uid="{00000000-0006-0000-1E00-000005000000}">
      <text>
        <r>
          <rPr>
            <sz val="10"/>
            <color rgb="FF333333"/>
            <rFont val="Calibri"/>
            <family val="2"/>
          </rPr>
          <t>QUALIFIER: This data point is an ESTIMATE produced by the UNESCO INSTITUTE FOR STATISTICS.</t>
        </r>
      </text>
    </comment>
    <comment ref="G35" authorId="0" shapeId="0" xr:uid="{00000000-0006-0000-1E00-000006000000}">
      <text>
        <r>
          <rPr>
            <sz val="10"/>
            <color rgb="FF333333"/>
            <rFont val="Calibri"/>
            <family val="2"/>
          </rPr>
          <t>QUALIFIER: This data point is an ESTIMATE produced by the UNESCO INSTITUTE FOR STATISTICS.</t>
        </r>
      </text>
    </comment>
    <comment ref="H35" authorId="0" shapeId="0" xr:uid="{00000000-0006-0000-1E00-000007000000}">
      <text>
        <r>
          <rPr>
            <sz val="10"/>
            <color rgb="FF333333"/>
            <rFont val="Calibri"/>
            <family val="2"/>
          </rPr>
          <t>QUALIFIER: This data point is an ESTIMATE produced by the UNESCO INSTITUTE FOR STATISTICS.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H17" authorId="0" shapeId="0" xr:uid="{00000000-0006-0000-1F00-000001000000}">
      <text>
        <r>
          <rPr>
            <sz val="10"/>
            <color rgb="FF333333"/>
            <rFont val="Calibri"/>
            <family val="2"/>
          </rPr>
          <t>MAGNITUDE: The value will be 0, and should be treated as NIL.</t>
        </r>
      </text>
    </comment>
    <comment ref="J39" authorId="0" shapeId="0" xr:uid="{00000000-0006-0000-1F00-000002000000}">
      <text>
        <r>
          <rPr>
            <sz val="10"/>
            <color rgb="FF333333"/>
            <rFont val="Calibri"/>
            <family val="2"/>
          </rPr>
          <t>QUALIFIER: This data point is a NATIONAL ESTIMATE.</t>
        </r>
      </text>
    </comment>
    <comment ref="K39" authorId="0" shapeId="0" xr:uid="{00000000-0006-0000-1F00-000003000000}">
      <text>
        <r>
          <rPr>
            <sz val="10"/>
            <color rgb="FF333333"/>
            <rFont val="Calibri"/>
            <family val="2"/>
          </rPr>
          <t>QUALIFIER: This data point is a NATIONAL ESTIMATE.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H15" authorId="0" shapeId="0" xr:uid="{00000000-0006-0000-2000-000001000000}">
      <text>
        <r>
          <rPr>
            <sz val="10"/>
            <color rgb="FF333333"/>
            <rFont val="Calibri"/>
            <family val="2"/>
          </rPr>
          <t>MAGNITUDE: The value will be 0, and should be treated as NIL.</t>
        </r>
      </text>
    </comment>
    <comment ref="D19" authorId="0" shapeId="0" xr:uid="{00000000-0006-0000-2000-000002000000}">
      <text>
        <r>
          <rPr>
            <sz val="10"/>
            <color rgb="FF333333"/>
            <rFont val="Calibri"/>
            <family val="2"/>
          </rPr>
          <t>QUALIFIER: This data point is a NATIONAL ESTIMATE.</t>
        </r>
      </text>
    </comment>
    <comment ref="E19" authorId="0" shapeId="0" xr:uid="{00000000-0006-0000-2000-000003000000}">
      <text>
        <r>
          <rPr>
            <sz val="10"/>
            <color rgb="FF333333"/>
            <rFont val="Calibri"/>
            <family val="2"/>
          </rPr>
          <t>QUALIFIER: This data point is a NATIONAL ESTIMATE.</t>
        </r>
      </text>
    </comment>
    <comment ref="F19" authorId="0" shapeId="0" xr:uid="{00000000-0006-0000-2000-000004000000}">
      <text>
        <r>
          <rPr>
            <sz val="10"/>
            <color rgb="FF333333"/>
            <rFont val="Calibri"/>
            <family val="2"/>
          </rPr>
          <t>QUALIFIER: This data point is a NATIONAL ESTIMATE.</t>
        </r>
      </text>
    </comment>
    <comment ref="G19" authorId="0" shapeId="0" xr:uid="{00000000-0006-0000-2000-000005000000}">
      <text>
        <r>
          <rPr>
            <sz val="10"/>
            <color rgb="FF333333"/>
            <rFont val="Calibri"/>
            <family val="2"/>
          </rPr>
          <t>QUALIFIER: This data point is a NATIONAL ESTIMATE.</t>
        </r>
      </text>
    </comment>
    <comment ref="H19" authorId="0" shapeId="0" xr:uid="{00000000-0006-0000-2000-000006000000}">
      <text>
        <r>
          <rPr>
            <sz val="10"/>
            <color rgb="FF333333"/>
            <rFont val="Calibri"/>
            <family val="2"/>
          </rPr>
          <t>QUALIFIER: This data point is a NATIONAL ESTIMATE.</t>
        </r>
      </text>
    </comment>
    <comment ref="I19" authorId="0" shapeId="0" xr:uid="{00000000-0006-0000-2000-000007000000}">
      <text>
        <r>
          <rPr>
            <sz val="10"/>
            <color rgb="FF333333"/>
            <rFont val="Calibri"/>
            <family val="2"/>
          </rPr>
          <t>QUALIFIER: This data point is a NATIONAL ESTIMATE.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H15" authorId="0" shapeId="0" xr:uid="{00000000-0006-0000-2100-000001000000}">
      <text>
        <r>
          <rPr>
            <sz val="10"/>
            <color rgb="FF333333"/>
            <rFont val="Calibri"/>
            <family val="2"/>
          </rPr>
          <t>MAGNITUDE: The value will be 0, and should be treated as NIL.</t>
        </r>
      </text>
    </comment>
    <comment ref="D19" authorId="0" shapeId="0" xr:uid="{00000000-0006-0000-2100-000002000000}">
      <text>
        <r>
          <rPr>
            <sz val="10"/>
            <color rgb="FF333333"/>
            <rFont val="Calibri"/>
            <family val="2"/>
          </rPr>
          <t>QUALIFIER: This data point is a NATIONAL ESTIMATE.</t>
        </r>
      </text>
    </comment>
    <comment ref="E19" authorId="0" shapeId="0" xr:uid="{00000000-0006-0000-2100-000003000000}">
      <text>
        <r>
          <rPr>
            <sz val="10"/>
            <color rgb="FF333333"/>
            <rFont val="Calibri"/>
            <family val="2"/>
          </rPr>
          <t>QUALIFIER: This data point is a NATIONAL ESTIMATE.</t>
        </r>
      </text>
    </comment>
    <comment ref="F19" authorId="0" shapeId="0" xr:uid="{00000000-0006-0000-2100-000004000000}">
      <text>
        <r>
          <rPr>
            <sz val="10"/>
            <color rgb="FF333333"/>
            <rFont val="Calibri"/>
            <family val="2"/>
          </rPr>
          <t>QUALIFIER: This data point is a NATIONAL ESTIMATE.</t>
        </r>
      </text>
    </comment>
    <comment ref="G19" authorId="0" shapeId="0" xr:uid="{00000000-0006-0000-2100-000005000000}">
      <text>
        <r>
          <rPr>
            <sz val="10"/>
            <color rgb="FF333333"/>
            <rFont val="Calibri"/>
            <family val="2"/>
          </rPr>
          <t>QUALIFIER: This data point is a NATIONAL ESTIMATE.</t>
        </r>
      </text>
    </comment>
    <comment ref="H19" authorId="0" shapeId="0" xr:uid="{00000000-0006-0000-2100-000006000000}">
      <text>
        <r>
          <rPr>
            <sz val="10"/>
            <color rgb="FF333333"/>
            <rFont val="Calibri"/>
            <family val="2"/>
          </rPr>
          <t>QUALIFIER: This data point is a NATIONAL ESTIMATE.</t>
        </r>
      </text>
    </comment>
    <comment ref="I19" authorId="0" shapeId="0" xr:uid="{00000000-0006-0000-2100-000007000000}">
      <text>
        <r>
          <rPr>
            <sz val="10"/>
            <color rgb="FF333333"/>
            <rFont val="Calibri"/>
            <family val="2"/>
          </rPr>
          <t>QUALIFIER: This data point is a NATIONAL ESTIMATE.</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I16" authorId="0" shapeId="0" xr:uid="{00000000-0006-0000-2200-000001000000}">
      <text>
        <r>
          <rPr>
            <sz val="10"/>
            <color rgb="FF333333"/>
            <rFont val="Calibri"/>
            <family val="2"/>
          </rPr>
          <t>QUALIFIER: This data point is an ESTIMATE produced by the UNESCO INSTITUTE FOR STATISTICS.</t>
        </r>
      </text>
    </comment>
    <comment ref="I25" authorId="0" shapeId="0" xr:uid="{00000000-0006-0000-2200-000002000000}">
      <text>
        <r>
          <rPr>
            <sz val="10"/>
            <color rgb="FF333333"/>
            <rFont val="Calibri"/>
            <family val="2"/>
          </rPr>
          <t>QUALIFIER: This data point is a NATIONAL ESTIMATE.</t>
        </r>
      </text>
    </comment>
    <comment ref="I28" authorId="0" shapeId="0" xr:uid="{00000000-0006-0000-2200-000003000000}">
      <text>
        <r>
          <rPr>
            <sz val="10"/>
            <color rgb="FF333333"/>
            <rFont val="Calibri"/>
            <family val="2"/>
          </rPr>
          <t>QUALIFIER: This data point is a NATIONAL ESTIMATE.</t>
        </r>
      </text>
    </comment>
    <comment ref="I29" authorId="0" shapeId="0" xr:uid="{00000000-0006-0000-2200-000004000000}">
      <text>
        <r>
          <rPr>
            <sz val="10"/>
            <color rgb="FF333333"/>
            <rFont val="Calibri"/>
            <family val="2"/>
          </rPr>
          <t>QUALIFIER: This data point is a NATIONAL ESTIMATE.</t>
        </r>
      </text>
    </comment>
    <comment ref="I32" authorId="0" shapeId="0" xr:uid="{00000000-0006-0000-2200-000005000000}">
      <text>
        <r>
          <rPr>
            <sz val="10"/>
            <color rgb="FF333333"/>
            <rFont val="Calibri"/>
            <family val="2"/>
          </rPr>
          <t>QUALIFIER: This data point is a NATIONAL ESTIMATE.</t>
        </r>
      </text>
    </comment>
    <comment ref="I35" authorId="0" shapeId="0" xr:uid="{00000000-0006-0000-2200-000006000000}">
      <text>
        <r>
          <rPr>
            <sz val="10"/>
            <color rgb="FF333333"/>
            <rFont val="Calibri"/>
            <family val="2"/>
          </rPr>
          <t>QUALIFIER: This data point is a NATIONAL ESTIMATE.</t>
        </r>
      </text>
    </comment>
    <comment ref="I36" authorId="0" shapeId="0" xr:uid="{00000000-0006-0000-2200-000007000000}">
      <text>
        <r>
          <rPr>
            <sz val="10"/>
            <color rgb="FF333333"/>
            <rFont val="Calibri"/>
            <family val="2"/>
          </rPr>
          <t>QUALIFIER: This data point is a NATIONAL ESTIMATE.</t>
        </r>
      </text>
    </comment>
    <comment ref="J36" authorId="0" shapeId="0" xr:uid="{00000000-0006-0000-2200-000008000000}">
      <text>
        <r>
          <rPr>
            <sz val="10"/>
            <color rgb="FF333333"/>
            <rFont val="Calibri"/>
            <family val="2"/>
          </rPr>
          <t>QUALIFIER: This data point is a NATIONAL ESTIMATE.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I15" authorId="0" shapeId="0" xr:uid="{00000000-0006-0000-2300-000001000000}">
      <text>
        <r>
          <rPr>
            <sz val="10"/>
            <color rgb="FF333333"/>
            <rFont val="Calibri"/>
            <family val="2"/>
          </rPr>
          <t>QUALIFIER: This data point is an ESTIMATE produced by the UNESCO INSTITUTE FOR STATISTICS.</t>
        </r>
      </text>
    </comment>
    <comment ref="D20" authorId="0" shapeId="0" xr:uid="{00000000-0006-0000-2300-000002000000}">
      <text>
        <r>
          <rPr>
            <sz val="10"/>
            <color rgb="FF333333"/>
            <rFont val="Calibri"/>
            <family val="2"/>
          </rPr>
          <t>QUALIFIER: This data point is a NATIONAL ESTIMATE.</t>
        </r>
      </text>
    </comment>
    <comment ref="E20" authorId="0" shapeId="0" xr:uid="{00000000-0006-0000-2300-000003000000}">
      <text>
        <r>
          <rPr>
            <sz val="10"/>
            <color rgb="FF333333"/>
            <rFont val="Calibri"/>
            <family val="2"/>
          </rPr>
          <t>QUALIFIER: This data point is a NATIONAL ESTIMATE.</t>
        </r>
      </text>
    </comment>
    <comment ref="F20" authorId="0" shapeId="0" xr:uid="{00000000-0006-0000-2300-000004000000}">
      <text>
        <r>
          <rPr>
            <sz val="10"/>
            <color rgb="FF333333"/>
            <rFont val="Calibri"/>
            <family val="2"/>
          </rPr>
          <t>QUALIFIER: This data point is a NATIONAL ESTIMATE.</t>
        </r>
      </text>
    </comment>
    <comment ref="G20" authorId="0" shapeId="0" xr:uid="{00000000-0006-0000-2300-000005000000}">
      <text>
        <r>
          <rPr>
            <sz val="10"/>
            <color rgb="FF333333"/>
            <rFont val="Calibri"/>
            <family val="2"/>
          </rPr>
          <t>QUALIFIER: This data point is a NATIONAL ESTIMATE.</t>
        </r>
      </text>
    </comment>
    <comment ref="H20" authorId="0" shapeId="0" xr:uid="{00000000-0006-0000-2300-000006000000}">
      <text>
        <r>
          <rPr>
            <sz val="10"/>
            <color rgb="FF333333"/>
            <rFont val="Calibri"/>
            <family val="2"/>
          </rPr>
          <t>QUALIFIER: This data point is a NATIONAL ESTIMATE.</t>
        </r>
      </text>
    </comment>
    <comment ref="I20" authorId="0" shapeId="0" xr:uid="{00000000-0006-0000-2300-000007000000}">
      <text>
        <r>
          <rPr>
            <sz val="10"/>
            <color rgb="FF333333"/>
            <rFont val="Calibri"/>
            <family val="2"/>
          </rPr>
          <t>QUALIFIER: This data point is a NATIONAL ESTIMATE.</t>
        </r>
      </text>
    </comment>
    <comment ref="I31" authorId="0" shapeId="0" xr:uid="{00000000-0006-0000-2300-000008000000}">
      <text>
        <r>
          <rPr>
            <sz val="10"/>
            <color rgb="FF333333"/>
            <rFont val="Calibri"/>
            <family val="2"/>
          </rPr>
          <t>QUALIFIER: This data point is a NATIONAL ESTIMATE.</t>
        </r>
      </text>
    </comment>
    <comment ref="I33" authorId="0" shapeId="0" xr:uid="{00000000-0006-0000-2300-000009000000}">
      <text>
        <r>
          <rPr>
            <sz val="10"/>
            <color rgb="FF333333"/>
            <rFont val="Calibri"/>
            <family val="2"/>
          </rPr>
          <t>QUALIFIER: This data point is a NATIONAL ESTIMATE.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I15" authorId="0" shapeId="0" xr:uid="{00000000-0006-0000-2400-000001000000}">
      <text>
        <r>
          <rPr>
            <sz val="10"/>
            <color rgb="FF333333"/>
            <rFont val="Calibri"/>
            <family val="2"/>
          </rPr>
          <t>QUALIFIER: This data point is an ESTIMATE produced by the UNESCO INSTITUTE FOR STATISTICS.</t>
        </r>
      </text>
    </comment>
    <comment ref="D20" authorId="0" shapeId="0" xr:uid="{00000000-0006-0000-2400-000002000000}">
      <text>
        <r>
          <rPr>
            <sz val="10"/>
            <color rgb="FF333333"/>
            <rFont val="Calibri"/>
            <family val="2"/>
          </rPr>
          <t>QUALIFIER: This data point is a NATIONAL ESTIMATE.</t>
        </r>
      </text>
    </comment>
    <comment ref="E20" authorId="0" shapeId="0" xr:uid="{00000000-0006-0000-2400-000003000000}">
      <text>
        <r>
          <rPr>
            <sz val="10"/>
            <color rgb="FF333333"/>
            <rFont val="Calibri"/>
            <family val="2"/>
          </rPr>
          <t>QUALIFIER: This data point is a NATIONAL ESTIMATE.</t>
        </r>
      </text>
    </comment>
    <comment ref="F20" authorId="0" shapeId="0" xr:uid="{00000000-0006-0000-2400-000004000000}">
      <text>
        <r>
          <rPr>
            <sz val="10"/>
            <color rgb="FF333333"/>
            <rFont val="Calibri"/>
            <family val="2"/>
          </rPr>
          <t>QUALIFIER: This data point is a NATIONAL ESTIMATE.</t>
        </r>
      </text>
    </comment>
    <comment ref="G20" authorId="0" shapeId="0" xr:uid="{00000000-0006-0000-2400-000005000000}">
      <text>
        <r>
          <rPr>
            <sz val="10"/>
            <color rgb="FF333333"/>
            <rFont val="Calibri"/>
            <family val="2"/>
          </rPr>
          <t>QUALIFIER: This data point is a NATIONAL ESTIMATE.</t>
        </r>
      </text>
    </comment>
    <comment ref="H20" authorId="0" shapeId="0" xr:uid="{00000000-0006-0000-2400-000006000000}">
      <text>
        <r>
          <rPr>
            <sz val="10"/>
            <color rgb="FF333333"/>
            <rFont val="Calibri"/>
            <family val="2"/>
          </rPr>
          <t>QUALIFIER: This data point is a NATIONAL ESTIMATE.</t>
        </r>
      </text>
    </comment>
    <comment ref="I20" authorId="0" shapeId="0" xr:uid="{00000000-0006-0000-2400-000007000000}">
      <text>
        <r>
          <rPr>
            <sz val="10"/>
            <color rgb="FF333333"/>
            <rFont val="Calibri"/>
            <family val="2"/>
          </rPr>
          <t>QUALIFIER: This data point is a NATIONAL ESTIMATE.</t>
        </r>
      </text>
    </comment>
    <comment ref="I28" authorId="0" shapeId="0" xr:uid="{00000000-0006-0000-2400-000008000000}">
      <text>
        <r>
          <rPr>
            <sz val="10"/>
            <color rgb="FF333333"/>
            <rFont val="Calibri"/>
            <family val="2"/>
          </rPr>
          <t>QUALIFIER: This data point is a NATIONAL ESTIMATE.</t>
        </r>
      </text>
    </comment>
    <comment ref="I32" authorId="0" shapeId="0" xr:uid="{00000000-0006-0000-2400-000009000000}">
      <text>
        <r>
          <rPr>
            <sz val="10"/>
            <color rgb="FF333333"/>
            <rFont val="Calibri"/>
            <family val="2"/>
          </rPr>
          <t>QUALIFIER: This data point is a NATIONAL ESTIMATE.</t>
        </r>
      </text>
    </comment>
    <comment ref="I35" authorId="0" shapeId="0" xr:uid="{00000000-0006-0000-2400-00000A000000}">
      <text>
        <r>
          <rPr>
            <sz val="10"/>
            <color rgb="FF333333"/>
            <rFont val="Calibri"/>
            <family val="2"/>
          </rPr>
          <t>QUALIFIER: This data point is a NATIONAL ESTIMATE.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H16" authorId="0" shapeId="0" xr:uid="{00000000-0006-0000-2500-000001000000}">
      <text>
        <r>
          <rPr>
            <sz val="10"/>
            <color rgb="FF333333"/>
            <rFont val="Calibri"/>
            <family val="2"/>
          </rPr>
          <t>MAGNITUDE: The value will be 0, and should be treated as NIL.</t>
        </r>
      </text>
    </comment>
    <comment ref="I24" authorId="0" shapeId="0" xr:uid="{00000000-0006-0000-2500-000002000000}">
      <text>
        <r>
          <rPr>
            <sz val="10"/>
            <color rgb="FF333333"/>
            <rFont val="Calibri"/>
            <family val="2"/>
          </rPr>
          <t>QUALIFIER: This data point is a NATIONAL ESTIMATE.</t>
        </r>
      </text>
    </comment>
    <comment ref="I28" authorId="0" shapeId="0" xr:uid="{00000000-0006-0000-2500-000003000000}">
      <text>
        <r>
          <rPr>
            <sz val="10"/>
            <color rgb="FF333333"/>
            <rFont val="Calibri"/>
            <family val="2"/>
          </rPr>
          <t>MAGNITUDE: The value will be 0. This data point is NOT APPLICABLE for the submitting nation.</t>
        </r>
      </text>
    </comment>
    <comment ref="I30" authorId="0" shapeId="0" xr:uid="{00000000-0006-0000-2500-000004000000}">
      <text>
        <r>
          <rPr>
            <sz val="10"/>
            <color rgb="FF333333"/>
            <rFont val="Calibri"/>
            <family val="2"/>
          </rPr>
          <t>QUALIFIER: This data point is a NATIONAL ESTIMATE.</t>
        </r>
      </text>
    </comment>
    <comment ref="J38" authorId="0" shapeId="0" xr:uid="{00000000-0006-0000-2500-000005000000}">
      <text>
        <r>
          <rPr>
            <sz val="10"/>
            <color rgb="FF333333"/>
            <rFont val="Calibri"/>
            <family val="2"/>
          </rPr>
          <t>QUALIFIER: This data point is a NATIONAL ESTIMATE.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H15" authorId="0" shapeId="0" xr:uid="{00000000-0006-0000-2600-000001000000}">
      <text>
        <r>
          <rPr>
            <sz val="10"/>
            <color rgb="FF333333"/>
            <rFont val="Calibri"/>
            <family val="2"/>
          </rPr>
          <t>MAGNITUDE: The value will be 0, and should be treated as NIL.</t>
        </r>
      </text>
    </comment>
    <comment ref="H20" authorId="0" shapeId="0" xr:uid="{00000000-0006-0000-2600-000002000000}">
      <text>
        <r>
          <rPr>
            <sz val="10"/>
            <color rgb="FF333333"/>
            <rFont val="Calibri"/>
            <family val="2"/>
          </rPr>
          <t>QUALIFIER: This data point is a NATIONAL ESTIMATE.</t>
        </r>
      </text>
    </comment>
    <comment ref="I20" authorId="0" shapeId="0" xr:uid="{00000000-0006-0000-2600-000003000000}">
      <text>
        <r>
          <rPr>
            <sz val="10"/>
            <color rgb="FF333333"/>
            <rFont val="Calibri"/>
            <family val="2"/>
          </rPr>
          <t>QUALIFIER: This data point is a NATIONAL ESTIMATE.</t>
        </r>
      </text>
    </comment>
    <comment ref="I26" authorId="0" shapeId="0" xr:uid="{00000000-0006-0000-2600-000004000000}">
      <text>
        <r>
          <rPr>
            <sz val="10"/>
            <color rgb="FF333333"/>
            <rFont val="Calibri"/>
            <family val="2"/>
          </rPr>
          <t>MAGNITUDE: The value will be 0. This data point is NOT APPLICABLE for the submitting nation.</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H15" authorId="0" shapeId="0" xr:uid="{00000000-0006-0000-2700-000001000000}">
      <text>
        <r>
          <rPr>
            <sz val="10"/>
            <color rgb="FF333333"/>
            <rFont val="Calibri"/>
            <family val="2"/>
          </rPr>
          <t>MAGNITUDE: The value will be 0, and should be treated as NIL.</t>
        </r>
      </text>
    </comment>
    <comment ref="H19" authorId="0" shapeId="0" xr:uid="{00000000-0006-0000-2700-000002000000}">
      <text>
        <r>
          <rPr>
            <sz val="10"/>
            <color rgb="FF333333"/>
            <rFont val="Calibri"/>
            <family val="2"/>
          </rPr>
          <t>QUALIFIER: This data point is a NATIONAL ESTIMATE.</t>
        </r>
      </text>
    </comment>
    <comment ref="I19" authorId="0" shapeId="0" xr:uid="{00000000-0006-0000-2700-000003000000}">
      <text>
        <r>
          <rPr>
            <sz val="10"/>
            <color rgb="FF333333"/>
            <rFont val="Calibri"/>
            <family val="2"/>
          </rPr>
          <t>QUALIFIER: This data point is a NATIONAL ESTIMATE.</t>
        </r>
      </text>
    </comment>
    <comment ref="I26" authorId="0" shapeId="0" xr:uid="{00000000-0006-0000-2700-000004000000}">
      <text>
        <r>
          <rPr>
            <sz val="10"/>
            <color rgb="FF333333"/>
            <rFont val="Calibri"/>
            <family val="2"/>
          </rPr>
          <t>MAGNITUDE: The value will be 0. This data point is NOT APPLICABLE for the submitting nation.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23" authorId="0" shapeId="0" xr:uid="{00000000-0006-0000-0400-000001000000}">
      <text>
        <r>
          <rPr>
            <sz val="10"/>
            <color rgb="FF333333"/>
            <rFont val="Calibri"/>
            <family val="2"/>
          </rPr>
          <t>QUALIFIER: This data point is an ESTIMATE produced by the UNESCO INSTITUTE FOR STATISTICS.</t>
        </r>
      </text>
    </comment>
    <comment ref="D28" authorId="0" shapeId="0" xr:uid="{00000000-0006-0000-0400-000002000000}">
      <text>
        <r>
          <rPr>
            <sz val="10"/>
            <color rgb="FF333333"/>
            <rFont val="Calibri"/>
            <family val="2"/>
          </rPr>
          <t>QUALIFIER: This data point is an ESTIMATE produced by the UNESCO INSTITUTE FOR STATISTICS.</t>
        </r>
      </text>
    </comment>
    <comment ref="C40" authorId="0" shapeId="0" xr:uid="{00000000-0006-0000-0400-000003000000}">
      <text>
        <r>
          <rPr>
            <sz val="10"/>
            <color rgb="FF333333"/>
            <rFont val="Calibri"/>
            <family val="2"/>
          </rPr>
          <t>QUALIFIER: This data point is an ESTIMATE produced by the UNESCO INSTITUTE FOR STATISTICS.</t>
        </r>
      </text>
    </comment>
    <comment ref="D40" authorId="0" shapeId="0" xr:uid="{00000000-0006-0000-0400-000004000000}">
      <text>
        <r>
          <rPr>
            <sz val="10"/>
            <color rgb="FF333333"/>
            <rFont val="Calibri"/>
            <family val="2"/>
          </rPr>
          <t>QUALIFIER: This data point is an ESTIMATE produced by the UNESCO INSTITUTE FOR STATISTICS.</t>
        </r>
      </text>
    </comment>
    <comment ref="E40" authorId="0" shapeId="0" xr:uid="{00000000-0006-0000-0400-000005000000}">
      <text>
        <r>
          <rPr>
            <sz val="10"/>
            <color rgb="FF333333"/>
            <rFont val="Calibri"/>
            <family val="2"/>
          </rPr>
          <t>QUALIFIER: This data point is an ESTIMATE produced by the UNESCO INSTITUTE FOR STATISTICS.</t>
        </r>
      </text>
    </comment>
    <comment ref="F40" authorId="0" shapeId="0" xr:uid="{00000000-0006-0000-0400-000006000000}">
      <text>
        <r>
          <rPr>
            <sz val="10"/>
            <color rgb="FF333333"/>
            <rFont val="Calibri"/>
            <family val="2"/>
          </rPr>
          <t>QUALIFIER: This data point is an ESTIMATE produced by the UNESCO INSTITUTE FOR STATISTICS.</t>
        </r>
      </text>
    </comment>
    <comment ref="E43" authorId="0" shapeId="0" xr:uid="{00000000-0006-0000-0400-000007000000}">
      <text>
        <r>
          <rPr>
            <sz val="10"/>
            <color rgb="FF333333"/>
            <rFont val="Calibri"/>
            <family val="2"/>
          </rPr>
          <t>QUALIFIER: This data point is an ESTIMATE produced by the UNESCO INSTITUTE FOR STATISTICS.</t>
        </r>
      </text>
    </comment>
    <comment ref="C50" authorId="0" shapeId="0" xr:uid="{00000000-0006-0000-0400-000008000000}">
      <text>
        <r>
          <rPr>
            <sz val="10"/>
            <color rgb="FF333333"/>
            <rFont val="Calibri"/>
            <family val="2"/>
          </rPr>
          <t>QUALIFIER: This data point is an ESTIMATE produced by the UNESCO INSTITUTE FOR STATISTICS.</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K14" authorId="0" shapeId="0" xr:uid="{00000000-0006-0000-2800-000001000000}">
      <text>
        <r>
          <rPr>
            <sz val="10"/>
            <color rgb="FF333333"/>
            <rFont val="Calibri"/>
            <family val="2"/>
          </rPr>
          <t>MAGNITUDE: The value will be 0, and should be treated as NIL.</t>
        </r>
      </text>
    </comment>
    <comment ref="L14" authorId="0" shapeId="0" xr:uid="{00000000-0006-0000-2800-000002000000}">
      <text>
        <r>
          <rPr>
            <sz val="10"/>
            <color rgb="FF333333"/>
            <rFont val="Calibri"/>
            <family val="2"/>
          </rPr>
          <t>MAGNITUDE: The value will be 0, and should be treated as NIL.</t>
        </r>
      </text>
    </comment>
    <comment ref="H15" authorId="0" shapeId="0" xr:uid="{00000000-0006-0000-2800-000003000000}">
      <text>
        <r>
          <rPr>
            <sz val="10"/>
            <color rgb="FF333333"/>
            <rFont val="Calibri"/>
            <family val="2"/>
          </rPr>
          <t>MAGNITUDE: The value will be 0, and should be treated as NIL.</t>
        </r>
      </text>
    </comment>
    <comment ref="I23" authorId="0" shapeId="0" xr:uid="{00000000-0006-0000-2800-000004000000}">
      <text>
        <r>
          <rPr>
            <sz val="10"/>
            <color rgb="FF333333"/>
            <rFont val="Calibri"/>
            <family val="2"/>
          </rPr>
          <t>MAGNITUDE: The value will be 0, and should be treated as NIL.</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L14" authorId="0" shapeId="0" xr:uid="{00000000-0006-0000-2900-000001000000}">
      <text>
        <r>
          <rPr>
            <sz val="10"/>
            <color rgb="FF333333"/>
            <rFont val="Calibri"/>
            <family val="2"/>
          </rPr>
          <t>MAGNITUDE: The value will be 0, and should be treated as NIL.</t>
        </r>
      </text>
    </comment>
    <comment ref="H15" authorId="0" shapeId="0" xr:uid="{00000000-0006-0000-2900-000002000000}">
      <text>
        <r>
          <rPr>
            <sz val="10"/>
            <color rgb="FF333333"/>
            <rFont val="Calibri"/>
            <family val="2"/>
          </rPr>
          <t>MAGNITUDE: The value will be 0, and should be treated as NIL.</t>
        </r>
      </text>
    </comment>
    <comment ref="I18" authorId="0" shapeId="0" xr:uid="{00000000-0006-0000-2900-000003000000}">
      <text>
        <r>
          <rPr>
            <sz val="10"/>
            <color rgb="FF333333"/>
            <rFont val="Calibri"/>
            <family val="2"/>
          </rPr>
          <t>MAGNITUDE: The value will be 0, and should be treated as NIL.</t>
        </r>
      </text>
    </comment>
    <comment ref="I22" authorId="0" shapeId="0" xr:uid="{00000000-0006-0000-2900-000004000000}">
      <text>
        <r>
          <rPr>
            <sz val="10"/>
            <color rgb="FF333333"/>
            <rFont val="Calibri"/>
            <family val="2"/>
          </rPr>
          <t>MAGNITUDE: The value will be 0, and should be treated as NIL.</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K14" authorId="0" shapeId="0" xr:uid="{00000000-0006-0000-2A00-000001000000}">
      <text>
        <r>
          <rPr>
            <sz val="10"/>
            <color rgb="FF333333"/>
            <rFont val="Calibri"/>
            <family val="2"/>
          </rPr>
          <t>MAGNITUDE: The value will be 0, and should be treated as NIL.</t>
        </r>
      </text>
    </comment>
    <comment ref="H15" authorId="0" shapeId="0" xr:uid="{00000000-0006-0000-2A00-000002000000}">
      <text>
        <r>
          <rPr>
            <sz val="10"/>
            <color rgb="FF333333"/>
            <rFont val="Calibri"/>
            <family val="2"/>
          </rPr>
          <t>MAGNITUDE: The value will be 0, and should be treated as NIL.</t>
        </r>
      </text>
    </comment>
    <comment ref="I18" authorId="0" shapeId="0" xr:uid="{00000000-0006-0000-2A00-000003000000}">
      <text>
        <r>
          <rPr>
            <sz val="10"/>
            <color rgb="FF333333"/>
            <rFont val="Calibri"/>
            <family val="2"/>
          </rPr>
          <t>MAGNITUDE: The value will be 0, and should be treated as NIL.</t>
        </r>
      </text>
    </comment>
    <comment ref="I23" authorId="0" shapeId="0" xr:uid="{00000000-0006-0000-2A00-000004000000}">
      <text>
        <r>
          <rPr>
            <sz val="10"/>
            <color rgb="FF333333"/>
            <rFont val="Calibri"/>
            <family val="2"/>
          </rPr>
          <t>MAGNITUDE: The value will be 0, and should be treated as NIL.</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J50" authorId="0" shapeId="0" xr:uid="{00000000-0006-0000-2B00-000001000000}">
      <text>
        <r>
          <rPr>
            <sz val="10"/>
            <color rgb="FF333333"/>
            <rFont val="Calibri"/>
            <family val="2"/>
          </rPr>
          <t>QUALIFIER: This data point is a NATIONAL ESTIMATE.</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I15" authorId="0" shapeId="0" xr:uid="{00000000-0006-0000-2C00-000001000000}">
      <text>
        <r>
          <rPr>
            <sz val="10"/>
            <color rgb="FF333333"/>
            <rFont val="Calibri"/>
            <family val="2"/>
          </rPr>
          <t>QUALIFIER: This data point is a NATIONAL ESTIMATE.</t>
        </r>
      </text>
    </comment>
    <comment ref="D25" authorId="0" shapeId="0" xr:uid="{00000000-0006-0000-2C00-000002000000}">
      <text>
        <r>
          <rPr>
            <sz val="10"/>
            <color rgb="FF333333"/>
            <rFont val="Calibri"/>
            <family val="2"/>
          </rPr>
          <t>QUALIFIER: This data point is a NATIONAL ESTIMATE.</t>
        </r>
      </text>
    </comment>
    <comment ref="E25" authorId="0" shapeId="0" xr:uid="{00000000-0006-0000-2C00-000003000000}">
      <text>
        <r>
          <rPr>
            <sz val="10"/>
            <color rgb="FF333333"/>
            <rFont val="Calibri"/>
            <family val="2"/>
          </rPr>
          <t>QUALIFIER: This data point is a NATIONAL ESTIMATE.</t>
        </r>
      </text>
    </comment>
    <comment ref="F25" authorId="0" shapeId="0" xr:uid="{00000000-0006-0000-2C00-000004000000}">
      <text>
        <r>
          <rPr>
            <sz val="10"/>
            <color rgb="FF333333"/>
            <rFont val="Calibri"/>
            <family val="2"/>
          </rPr>
          <t>QUALIFIER: This data point is a NATIONAL ESTIMATE.</t>
        </r>
      </text>
    </comment>
    <comment ref="G25" authorId="0" shapeId="0" xr:uid="{00000000-0006-0000-2C00-000005000000}">
      <text>
        <r>
          <rPr>
            <sz val="10"/>
            <color rgb="FF333333"/>
            <rFont val="Calibri"/>
            <family val="2"/>
          </rPr>
          <t>QUALIFIER: This data point is a NATIONAL ESTIMATE.</t>
        </r>
      </text>
    </comment>
    <comment ref="H25" authorId="0" shapeId="0" xr:uid="{00000000-0006-0000-2C00-000006000000}">
      <text>
        <r>
          <rPr>
            <sz val="10"/>
            <color rgb="FF333333"/>
            <rFont val="Calibri"/>
            <family val="2"/>
          </rPr>
          <t>QUALIFIER: This data point is a NATIONAL ESTIMATE.</t>
        </r>
      </text>
    </comment>
    <comment ref="I25" authorId="0" shapeId="0" xr:uid="{00000000-0006-0000-2C00-000007000000}">
      <text>
        <r>
          <rPr>
            <sz val="10"/>
            <color rgb="FF333333"/>
            <rFont val="Calibri"/>
            <family val="2"/>
          </rPr>
          <t>QUALIFIER: This data point is a NATIONAL ESTIMATE.</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I15" authorId="0" shapeId="0" xr:uid="{00000000-0006-0000-2D00-000001000000}">
      <text>
        <r>
          <rPr>
            <sz val="10"/>
            <color rgb="FF333333"/>
            <rFont val="Calibri"/>
            <family val="2"/>
          </rPr>
          <t>QUALIFIER: This data point is a NATIONAL ESTIMATE.</t>
        </r>
      </text>
    </comment>
    <comment ref="D25" authorId="0" shapeId="0" xr:uid="{00000000-0006-0000-2D00-000002000000}">
      <text>
        <r>
          <rPr>
            <sz val="10"/>
            <color rgb="FF333333"/>
            <rFont val="Calibri"/>
            <family val="2"/>
          </rPr>
          <t>QUALIFIER: This data point is a NATIONAL ESTIMATE.</t>
        </r>
      </text>
    </comment>
    <comment ref="E25" authorId="0" shapeId="0" xr:uid="{00000000-0006-0000-2D00-000003000000}">
      <text>
        <r>
          <rPr>
            <sz val="10"/>
            <color rgb="FF333333"/>
            <rFont val="Calibri"/>
            <family val="2"/>
          </rPr>
          <t>QUALIFIER: This data point is a NATIONAL ESTIMATE.</t>
        </r>
      </text>
    </comment>
    <comment ref="F25" authorId="0" shapeId="0" xr:uid="{00000000-0006-0000-2D00-000004000000}">
      <text>
        <r>
          <rPr>
            <sz val="10"/>
            <color rgb="FF333333"/>
            <rFont val="Calibri"/>
            <family val="2"/>
          </rPr>
          <t>QUALIFIER: This data point is a NATIONAL ESTIMATE.</t>
        </r>
      </text>
    </comment>
    <comment ref="G25" authorId="0" shapeId="0" xr:uid="{00000000-0006-0000-2D00-000005000000}">
      <text>
        <r>
          <rPr>
            <sz val="10"/>
            <color rgb="FF333333"/>
            <rFont val="Calibri"/>
            <family val="2"/>
          </rPr>
          <t>QUALIFIER: This data point is a NATIONAL ESTIMATE.</t>
        </r>
      </text>
    </comment>
    <comment ref="H25" authorId="0" shapeId="0" xr:uid="{00000000-0006-0000-2D00-000006000000}">
      <text>
        <r>
          <rPr>
            <sz val="10"/>
            <color rgb="FF333333"/>
            <rFont val="Calibri"/>
            <family val="2"/>
          </rPr>
          <t>QUALIFIER: This data point is a NATIONAL ESTIMATE.</t>
        </r>
      </text>
    </comment>
    <comment ref="I25" authorId="0" shapeId="0" xr:uid="{00000000-0006-0000-2D00-000007000000}">
      <text>
        <r>
          <rPr>
            <sz val="10"/>
            <color rgb="FF333333"/>
            <rFont val="Calibri"/>
            <family val="2"/>
          </rPr>
          <t>QUALIFIER: This data point is a NATIONAL ESTIMATE.</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E30" authorId="0" shapeId="0" xr:uid="{00000000-0006-0000-2E00-000001000000}">
      <text>
        <r>
          <rPr>
            <sz val="10"/>
            <color rgb="FF333333"/>
            <rFont val="Calibri"/>
            <family val="2"/>
          </rPr>
          <t>QUALIFIER: This data point is an ESTIMATE produced by the UNESCO INSTITUTE FOR STATISTICS.</t>
        </r>
      </text>
    </comment>
    <comment ref="C40" authorId="0" shapeId="0" xr:uid="{00000000-0006-0000-2E00-000002000000}">
      <text>
        <r>
          <rPr>
            <sz val="10"/>
            <color rgb="FF333333"/>
            <rFont val="Calibri"/>
            <family val="2"/>
          </rPr>
          <t>QUALIFIER: This data point is a NATIONAL ESTIMATE.</t>
        </r>
      </text>
    </comment>
    <comment ref="G42" authorId="0" shapeId="0" xr:uid="{00000000-0006-0000-2E00-000003000000}">
      <text>
        <r>
          <rPr>
            <sz val="10"/>
            <color rgb="FF333333"/>
            <rFont val="Calibri"/>
            <family val="2"/>
          </rPr>
          <t>QUALIFIER: This data point is an ESTIMATE produced by the UNESCO INSTITUTE FOR STATISTICS.</t>
        </r>
      </text>
    </comment>
    <comment ref="D43" authorId="0" shapeId="0" xr:uid="{00000000-0006-0000-2E00-000004000000}">
      <text>
        <r>
          <rPr>
            <sz val="10"/>
            <color rgb="FF333333"/>
            <rFont val="Calibri"/>
            <family val="2"/>
          </rPr>
          <t>QUALIFIER: This data point is an ESTIMATE produced by the UNESCO INSTITUTE FOR STATISTICS.</t>
        </r>
      </text>
    </comment>
    <comment ref="F44" authorId="0" shapeId="0" xr:uid="{00000000-0006-0000-2E00-000005000000}">
      <text>
        <r>
          <rPr>
            <sz val="10"/>
            <color rgb="FF333333"/>
            <rFont val="Calibri"/>
            <family val="2"/>
          </rPr>
          <t>QUALIFIER: This data point is an ESTIMATE produced by the UNESCO INSTITUTE FOR STATISTICS.</t>
        </r>
      </text>
    </comment>
    <comment ref="I47" authorId="0" shapeId="0" xr:uid="{00000000-0006-0000-2E00-000006000000}">
      <text>
        <r>
          <rPr>
            <sz val="10"/>
            <color rgb="FF333333"/>
            <rFont val="Calibri"/>
            <family val="2"/>
          </rPr>
          <t>QUALIFIER: This data point is an ESTIMATE produced by the UNESCO INSTITUTE FOR STATISTICS.</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E30" authorId="0" shapeId="0" xr:uid="{00000000-0006-0000-2F00-000001000000}">
      <text>
        <r>
          <rPr>
            <sz val="10"/>
            <color rgb="FF333333"/>
            <rFont val="Calibri"/>
            <family val="2"/>
          </rPr>
          <t>QUALIFIER: This data point is an ESTIMATE produced by the UNESCO INSTITUTE FOR STATISTICS.</t>
        </r>
      </text>
    </comment>
    <comment ref="C40" authorId="0" shapeId="0" xr:uid="{00000000-0006-0000-2F00-000002000000}">
      <text>
        <r>
          <rPr>
            <sz val="10"/>
            <color rgb="FF333333"/>
            <rFont val="Calibri"/>
            <family val="2"/>
          </rPr>
          <t>QUALIFIER: This data point is a NATIONAL ESTIMATE.</t>
        </r>
      </text>
    </comment>
    <comment ref="G42" authorId="0" shapeId="0" xr:uid="{00000000-0006-0000-2F00-000003000000}">
      <text>
        <r>
          <rPr>
            <sz val="10"/>
            <color rgb="FF333333"/>
            <rFont val="Calibri"/>
            <family val="2"/>
          </rPr>
          <t>QUALIFIER: This data point is an ESTIMATE produced by the UNESCO INSTITUTE FOR STATISTICS.</t>
        </r>
      </text>
    </comment>
    <comment ref="D43" authorId="0" shapeId="0" xr:uid="{00000000-0006-0000-2F00-000004000000}">
      <text>
        <r>
          <rPr>
            <sz val="10"/>
            <color rgb="FF333333"/>
            <rFont val="Calibri"/>
            <family val="2"/>
          </rPr>
          <t>QUALIFIER: This data point is an ESTIMATE produced by the UNESCO INSTITUTE FOR STATISTICS.</t>
        </r>
      </text>
    </comment>
    <comment ref="F44" authorId="0" shapeId="0" xr:uid="{00000000-0006-0000-2F00-000005000000}">
      <text>
        <r>
          <rPr>
            <sz val="10"/>
            <color rgb="FF333333"/>
            <rFont val="Calibri"/>
            <family val="2"/>
          </rPr>
          <t>QUALIFIER: This data point is an ESTIMATE produced by the UNESCO INSTITUTE FOR STATISTICS.</t>
        </r>
      </text>
    </comment>
    <comment ref="I47" authorId="0" shapeId="0" xr:uid="{00000000-0006-0000-2F00-000006000000}">
      <text>
        <r>
          <rPr>
            <sz val="10"/>
            <color rgb="FF333333"/>
            <rFont val="Calibri"/>
            <family val="2"/>
          </rPr>
          <t>QUALIFIER: This data point is an ESTIMATE produced by the UNESCO INSTITUTE FOR STATISTICS.</t>
        </r>
      </text>
    </comment>
    <comment ref="E55" authorId="0" shapeId="0" xr:uid="{00000000-0006-0000-2F00-000007000000}">
      <text>
        <r>
          <rPr>
            <sz val="10"/>
            <color rgb="FF333333"/>
            <rFont val="Calibri"/>
            <family val="2"/>
          </rPr>
          <t>QUALIFIER: This data point is an ESTIMATE produced by the UNESCO INSTITUTE FOR STATISTICS.</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E30" authorId="0" shapeId="0" xr:uid="{00000000-0006-0000-3000-000001000000}">
      <text>
        <r>
          <rPr>
            <sz val="10"/>
            <color rgb="FF333333"/>
            <rFont val="Calibri"/>
            <family val="2"/>
          </rPr>
          <t>QUALIFIER: This data point is an ESTIMATE produced by the UNESCO INSTITUTE FOR STATISTICS.</t>
        </r>
      </text>
    </comment>
    <comment ref="C40" authorId="0" shapeId="0" xr:uid="{00000000-0006-0000-3000-000002000000}">
      <text>
        <r>
          <rPr>
            <sz val="10"/>
            <color rgb="FF333333"/>
            <rFont val="Calibri"/>
            <family val="2"/>
          </rPr>
          <t>QUALIFIER: This data point is a NATIONAL ESTIMATE.</t>
        </r>
      </text>
    </comment>
    <comment ref="G42" authorId="0" shapeId="0" xr:uid="{00000000-0006-0000-3000-000003000000}">
      <text>
        <r>
          <rPr>
            <sz val="10"/>
            <color rgb="FF333333"/>
            <rFont val="Calibri"/>
            <family val="2"/>
          </rPr>
          <t>QUALIFIER: This data point is an ESTIMATE produced by the UNESCO INSTITUTE FOR STATISTICS.</t>
        </r>
      </text>
    </comment>
    <comment ref="D43" authorId="0" shapeId="0" xr:uid="{00000000-0006-0000-3000-000004000000}">
      <text>
        <r>
          <rPr>
            <sz val="10"/>
            <color rgb="FF333333"/>
            <rFont val="Calibri"/>
            <family val="2"/>
          </rPr>
          <t>QUALIFIER: This data point is an ESTIMATE produced by the UNESCO INSTITUTE FOR STATISTICS.</t>
        </r>
      </text>
    </comment>
    <comment ref="F44" authorId="0" shapeId="0" xr:uid="{00000000-0006-0000-3000-000005000000}">
      <text>
        <r>
          <rPr>
            <sz val="10"/>
            <color rgb="FF333333"/>
            <rFont val="Calibri"/>
            <family val="2"/>
          </rPr>
          <t>QUALIFIER: This data point is an ESTIMATE produced by the UNESCO INSTITUTE FOR STATISTICS.</t>
        </r>
      </text>
    </comment>
    <comment ref="I47" authorId="0" shapeId="0" xr:uid="{00000000-0006-0000-3000-000006000000}">
      <text>
        <r>
          <rPr>
            <sz val="10"/>
            <color rgb="FF333333"/>
            <rFont val="Calibri"/>
            <family val="2"/>
          </rPr>
          <t>QUALIFIER: This data point is an ESTIMATE produced by the UNESCO INSTITUTE FOR STATISTICS.</t>
        </r>
      </text>
    </comment>
    <comment ref="E55" authorId="0" shapeId="0" xr:uid="{00000000-0006-0000-3000-000007000000}">
      <text>
        <r>
          <rPr>
            <sz val="10"/>
            <color rgb="FF333333"/>
            <rFont val="Calibri"/>
            <family val="2"/>
          </rPr>
          <t>QUALIFIER: This data point is an ESTIMATE produced by the UNESCO INSTITUTE FOR STATISTICS.</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M32" authorId="0" shapeId="0" xr:uid="{00000000-0006-0000-3100-000001000000}">
      <text>
        <r>
          <rPr>
            <sz val="10"/>
            <color rgb="FF333333"/>
            <rFont val="Calibri"/>
            <family val="2"/>
          </rPr>
          <t>MAGNITUDE: The value will be 0. This data point is NOT APPLICABLE for the submitting nation.</t>
        </r>
      </text>
    </comment>
    <comment ref="G36" authorId="0" shapeId="0" xr:uid="{00000000-0006-0000-3100-000002000000}">
      <text>
        <r>
          <rPr>
            <sz val="10"/>
            <color rgb="FF333333"/>
            <rFont val="Calibri"/>
            <family val="2"/>
          </rPr>
          <t>QUALIFIER: This data point is an ESTIMATE produced by the UNESCO INSTITUTE FOR STATISTICS.</t>
        </r>
      </text>
    </comment>
    <comment ref="G42" authorId="0" shapeId="0" xr:uid="{00000000-0006-0000-3100-000003000000}">
      <text>
        <r>
          <rPr>
            <sz val="10"/>
            <color rgb="FF333333"/>
            <rFont val="Calibri"/>
            <family val="2"/>
          </rPr>
          <t>QUALIFIER: This data point is an ESTIMATE produced by the UNESCO INSTITUTE FOR STATISTICS.</t>
        </r>
      </text>
    </comment>
    <comment ref="C43" authorId="0" shapeId="0" xr:uid="{00000000-0006-0000-3100-000004000000}">
      <text>
        <r>
          <rPr>
            <sz val="10"/>
            <color rgb="FF333333"/>
            <rFont val="Calibri"/>
            <family val="2"/>
          </rPr>
          <t>QUALIFIER: This data point is an ESTIMATE produced by the UNESCO INSTITUTE FOR STATISTICS.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21" authorId="0" shapeId="0" xr:uid="{00000000-0006-0000-0500-000001000000}">
      <text>
        <r>
          <rPr>
            <sz val="10"/>
            <color rgb="FF333333"/>
            <rFont val="Calibri"/>
            <family val="2"/>
          </rPr>
          <t>QUALIFIER: This data point is an ESTIMATE produced by the UNESCO INSTITUTE FOR STATISTICS.</t>
        </r>
      </text>
    </comment>
    <comment ref="E22" authorId="0" shapeId="0" xr:uid="{00000000-0006-0000-0500-000002000000}">
      <text>
        <r>
          <rPr>
            <sz val="10"/>
            <color rgb="FF333333"/>
            <rFont val="Calibri"/>
            <family val="2"/>
          </rPr>
          <t>QUALIFIER: This data point is a NATIONAL ESTIMATE.</t>
        </r>
      </text>
    </comment>
    <comment ref="D36" authorId="0" shapeId="0" xr:uid="{00000000-0006-0000-0500-000003000000}">
      <text>
        <r>
          <rPr>
            <sz val="10"/>
            <color rgb="FF333333"/>
            <rFont val="Calibri"/>
            <family val="2"/>
          </rPr>
          <t>QUALIFIER: This data point is an ESTIMATE produced by the UNESCO INSTITUTE FOR STATISTICS.</t>
        </r>
      </text>
    </comment>
    <comment ref="C37" authorId="0" shapeId="0" xr:uid="{00000000-0006-0000-0500-000004000000}">
      <text>
        <r>
          <rPr>
            <sz val="10"/>
            <color rgb="FF333333"/>
            <rFont val="Calibri"/>
            <family val="2"/>
          </rPr>
          <t>QUALIFIER: This data point is an ESTIMATE produced by the UNESCO INSTITUTE FOR STATISTICS.</t>
        </r>
      </text>
    </comment>
    <comment ref="D37" authorId="0" shapeId="0" xr:uid="{00000000-0006-0000-0500-000005000000}">
      <text>
        <r>
          <rPr>
            <sz val="10"/>
            <color rgb="FF333333"/>
            <rFont val="Calibri"/>
            <family val="2"/>
          </rPr>
          <t>QUALIFIER: This data point is an ESTIMATE produced by the UNESCO INSTITUTE FOR STATISTICS.</t>
        </r>
      </text>
    </comment>
    <comment ref="E37" authorId="0" shapeId="0" xr:uid="{00000000-0006-0000-0500-000006000000}">
      <text>
        <r>
          <rPr>
            <sz val="10"/>
            <color rgb="FF333333"/>
            <rFont val="Calibri"/>
            <family val="2"/>
          </rPr>
          <t>QUALIFIER: This data point is an ESTIMATE produced by the UNESCO INSTITUTE FOR STATISTICS.</t>
        </r>
      </text>
    </comment>
    <comment ref="F37" authorId="0" shapeId="0" xr:uid="{00000000-0006-0000-0500-000007000000}">
      <text>
        <r>
          <rPr>
            <sz val="10"/>
            <color rgb="FF333333"/>
            <rFont val="Calibri"/>
            <family val="2"/>
          </rPr>
          <t>QUALIFIER: This data point is an ESTIMATE produced by the UNESCO INSTITUTE FOR STATISTICS.</t>
        </r>
      </text>
    </comment>
    <comment ref="E40" authorId="0" shapeId="0" xr:uid="{00000000-0006-0000-0500-000008000000}">
      <text>
        <r>
          <rPr>
            <sz val="10"/>
            <color rgb="FF333333"/>
            <rFont val="Calibri"/>
            <family val="2"/>
          </rPr>
          <t>QUALIFIER: This data point is an ESTIMATE produced by the UNESCO INSTITUTE FOR STATISTICS.</t>
        </r>
      </text>
    </comment>
    <comment ref="C47" authorId="0" shapeId="0" xr:uid="{00000000-0006-0000-0500-000009000000}">
      <text>
        <r>
          <rPr>
            <sz val="10"/>
            <color rgb="FF333333"/>
            <rFont val="Calibri"/>
            <family val="2"/>
          </rPr>
          <t>QUALIFIER: This data point is an ESTIMATE produced by the UNESCO INSTITUTE FOR STATISTICS.</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M32" authorId="0" shapeId="0" xr:uid="{00000000-0006-0000-3200-000001000000}">
      <text>
        <r>
          <rPr>
            <sz val="10"/>
            <color rgb="FF333333"/>
            <rFont val="Calibri"/>
            <family val="2"/>
          </rPr>
          <t>MAGNITUDE: The value will be 0. This data point is NOT APPLICABLE for the submitting nation.</t>
        </r>
      </text>
    </comment>
    <comment ref="G36" authorId="0" shapeId="0" xr:uid="{00000000-0006-0000-3200-000002000000}">
      <text>
        <r>
          <rPr>
            <sz val="10"/>
            <color rgb="FF333333"/>
            <rFont val="Calibri"/>
            <family val="2"/>
          </rPr>
          <t>QUALIFIER: This data point is an ESTIMATE produced by the UNESCO INSTITUTE FOR STATISTICS.</t>
        </r>
      </text>
    </comment>
    <comment ref="G42" authorId="0" shapeId="0" xr:uid="{00000000-0006-0000-3200-000003000000}">
      <text>
        <r>
          <rPr>
            <sz val="10"/>
            <color rgb="FF333333"/>
            <rFont val="Calibri"/>
            <family val="2"/>
          </rPr>
          <t>QUALIFIER: This data point is an ESTIMATE produced by the UNESCO INSTITUTE FOR STATISTICS.</t>
        </r>
      </text>
    </comment>
    <comment ref="C43" authorId="0" shapeId="0" xr:uid="{00000000-0006-0000-3200-000004000000}">
      <text>
        <r>
          <rPr>
            <sz val="10"/>
            <color rgb="FF333333"/>
            <rFont val="Calibri"/>
            <family val="2"/>
          </rPr>
          <t>QUALIFIER: This data point is an ESTIMATE produced by the UNESCO INSTITUTE FOR STATISTICS.</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M32" authorId="0" shapeId="0" xr:uid="{00000000-0006-0000-3300-000001000000}">
      <text>
        <r>
          <rPr>
            <sz val="10"/>
            <color rgb="FF333333"/>
            <rFont val="Calibri"/>
            <family val="2"/>
          </rPr>
          <t>MAGNITUDE: The value will be 0. This data point is NOT APPLICABLE for the submitting nation.</t>
        </r>
      </text>
    </comment>
    <comment ref="G36" authorId="0" shapeId="0" xr:uid="{00000000-0006-0000-3300-000002000000}">
      <text>
        <r>
          <rPr>
            <sz val="10"/>
            <color rgb="FF333333"/>
            <rFont val="Calibri"/>
            <family val="2"/>
          </rPr>
          <t>QUALIFIER: This data point is an ESTIMATE produced by the UNESCO INSTITUTE FOR STATISTICS.</t>
        </r>
      </text>
    </comment>
    <comment ref="G42" authorId="0" shapeId="0" xr:uid="{00000000-0006-0000-3300-000003000000}">
      <text>
        <r>
          <rPr>
            <sz val="10"/>
            <color rgb="FF333333"/>
            <rFont val="Calibri"/>
            <family val="2"/>
          </rPr>
          <t>QUALIFIER: This data point is an ESTIMATE produced by the UNESCO INSTITUTE FOR STATISTICS.</t>
        </r>
      </text>
    </comment>
    <comment ref="C43" authorId="0" shapeId="0" xr:uid="{00000000-0006-0000-3300-000004000000}">
      <text>
        <r>
          <rPr>
            <sz val="10"/>
            <color rgb="FF333333"/>
            <rFont val="Calibri"/>
            <family val="2"/>
          </rPr>
          <t>QUALIFIER: This data point is an ESTIMATE produced by the UNESCO INSTITUTE FOR STATISTICS.</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14" authorId="0" shapeId="0" xr:uid="{00000000-0006-0000-3400-000001000000}">
      <text>
        <r>
          <rPr>
            <sz val="10"/>
            <color rgb="FF333333"/>
            <rFont val="Calibri"/>
            <family val="2"/>
          </rPr>
          <t>SOURCE: CONFEMEN Programme for the Analysis of Education Systems (PASEC). Students achieving at least proficiency Level 2. Grade 2</t>
        </r>
      </text>
    </comment>
    <comment ref="G15" authorId="0" shapeId="0" xr:uid="{00000000-0006-0000-3400-000002000000}">
      <text>
        <r>
          <rPr>
            <sz val="10"/>
            <color rgb="FF333333"/>
            <rFont val="Calibri"/>
            <family val="2"/>
          </rPr>
          <t>SOURCE: CONFEMEN Programme for the Analysis of Education Systems (PASEC). Students achieving at least proficiency Level 2. Grade 2</t>
        </r>
      </text>
    </comment>
    <comment ref="G16" authorId="0" shapeId="0" xr:uid="{00000000-0006-0000-3400-000003000000}">
      <text>
        <r>
          <rPr>
            <sz val="10"/>
            <color rgb="FF333333"/>
            <rFont val="Calibri"/>
            <family val="2"/>
          </rPr>
          <t>SOURCE: CONFEMEN Programme for the Analysis of Education Systems (PASEC). Students achieving at least proficiency Level 2. Grade 2</t>
        </r>
      </text>
    </comment>
    <comment ref="G17" authorId="0" shapeId="0" xr:uid="{00000000-0006-0000-3400-000004000000}">
      <text>
        <r>
          <rPr>
            <sz val="10"/>
            <color rgb="FF333333"/>
            <rFont val="Calibri"/>
            <family val="2"/>
          </rPr>
          <t>SOURCE: CONFEMEN Programme for the Analysis of Education Systems (PASEC). Students achieving at least proficiency Level 2. Grade 2</t>
        </r>
      </text>
    </comment>
    <comment ref="K18" authorId="0" shapeId="0" xr:uid="{00000000-0006-0000-3400-000005000000}">
      <text>
        <r>
          <rPr>
            <sz val="10"/>
            <color rgb="FF333333"/>
            <rFont val="Calibri"/>
            <family val="2"/>
          </rPr>
          <t>SOURCE: Multiple Indicator Cluster Survey (MICS6); Children attending grade 2/3; Minimum proficiency level: Foundational reading skills</t>
        </r>
      </text>
    </comment>
    <comment ref="I19" authorId="0" shapeId="0" xr:uid="{00000000-0006-0000-3400-000006000000}">
      <text>
        <r>
          <rPr>
            <sz val="10"/>
            <color rgb="FF333333"/>
            <rFont val="Calibri"/>
            <family val="2"/>
          </rPr>
          <t>SOURCE: National Learning Assessment (NLA): National Assessment Systems for Monitoring Learner Achievement (NASMLA); Grade 3; Minimum proficiency level: Level 3</t>
        </r>
      </text>
    </comment>
    <comment ref="K19" authorId="0" shapeId="0" xr:uid="{00000000-0006-0000-3400-000007000000}">
      <text>
        <r>
          <rPr>
            <sz val="10"/>
            <color rgb="FF333333"/>
            <rFont val="Calibri"/>
            <family val="2"/>
          </rPr>
          <t>SOURCE: National Learning Assessment (NLA): National Assessment Systems for Monitoring Learner Achievement (NASMLA); Grade 3; Minimum proficiency level: Level 3</t>
        </r>
      </text>
    </comment>
    <comment ref="K20" authorId="0" shapeId="0" xr:uid="{00000000-0006-0000-3400-000008000000}">
      <text>
        <r>
          <rPr>
            <sz val="10"/>
            <color rgb="FF333333"/>
            <rFont val="Calibri"/>
            <family val="2"/>
          </rPr>
          <t>SOURCE: Multiple Indicator Cluster Survey (MICS6); Children attending grade 2/3; Minimum proficiency level: Foundational reading skills</t>
        </r>
      </text>
    </comment>
    <comment ref="G21" authorId="0" shapeId="0" xr:uid="{00000000-0006-0000-3400-000009000000}">
      <text>
        <r>
          <rPr>
            <sz val="10"/>
            <color rgb="FF333333"/>
            <rFont val="Calibri"/>
            <family val="2"/>
          </rPr>
          <t>SOURCE: National Learning Assessment (NLA): National Assessment of Progress in Education (NAPE); Grade 3; Minimum proficiency level: Advanced Level</t>
        </r>
      </text>
    </comment>
    <comment ref="H21" authorId="0" shapeId="0" xr:uid="{00000000-0006-0000-3400-00000A000000}">
      <text>
        <r>
          <rPr>
            <sz val="10"/>
            <color rgb="FF333333"/>
            <rFont val="Calibri"/>
            <family val="2"/>
          </rPr>
          <t>SOURCE: National Learning Assessment (NLA): National Assessment of Progress in Education (NAPE); Grade 3; Minimum proficiency level: Advance</t>
        </r>
      </text>
    </comment>
    <comment ref="I22" authorId="0" shapeId="0" xr:uid="{00000000-0006-0000-3400-00000B000000}">
      <text>
        <r>
          <rPr>
            <sz val="10"/>
            <color rgb="FF333333"/>
            <rFont val="Calibri"/>
            <family val="2"/>
          </rPr>
          <t>SOURCE: The People's Action for Learning (PAL) Network. Grade 3</t>
        </r>
      </text>
    </comment>
    <comment ref="F23" authorId="0" shapeId="0" xr:uid="{00000000-0006-0000-3400-00000C000000}">
      <text>
        <r>
          <rPr>
            <sz val="10"/>
            <color rgb="FF333333"/>
            <rFont val="Calibri"/>
            <family val="2"/>
          </rPr>
          <t>SOURCE: Early Grade Reading Assessment (EGRA). Share of Grade 3 students reading at or above tentative benchmark level.</t>
        </r>
      </text>
    </comment>
    <comment ref="D24" authorId="0" shapeId="0" xr:uid="{00000000-0006-0000-3400-00000D000000}">
      <text>
        <r>
          <rPr>
            <sz val="10"/>
            <color rgb="FF333333"/>
            <rFont val="Calibri"/>
            <family val="2"/>
          </rPr>
          <t>SOURCE: Progress in International Reading Literacy Study (PIRLS). Students achieving at least low International Benchmark. Grade 4</t>
        </r>
      </text>
    </comment>
    <comment ref="I24" authorId="0" shapeId="0" xr:uid="{00000000-0006-0000-3400-00000E000000}">
      <text>
        <r>
          <rPr>
            <sz val="10"/>
            <color rgb="FF333333"/>
            <rFont val="Calibri"/>
            <family val="2"/>
          </rPr>
          <t>SOURCE: Progress in International Reading Literacy Study (PIRLS). Students achieving at least low International Benchmark. Grade 4</t>
        </r>
      </text>
    </comment>
    <comment ref="K25" authorId="0" shapeId="0" xr:uid="{00000000-0006-0000-3400-00000F000000}">
      <text>
        <r>
          <rPr>
            <sz val="10"/>
            <color rgb="FF333333"/>
            <rFont val="Calibri"/>
            <family val="2"/>
          </rPr>
          <t>SOURCE: Multiple Indicator Cluster Survey (MICS6); Children attending grade 2/3; Minimum proficiency level: Foundational reading skills</t>
        </r>
      </text>
    </comment>
    <comment ref="D26" authorId="0" shapeId="0" xr:uid="{00000000-0006-0000-3400-000010000000}">
      <text>
        <r>
          <rPr>
            <sz val="10"/>
            <color rgb="FF333333"/>
            <rFont val="Calibri"/>
            <family val="2"/>
          </rPr>
          <t>SOURCE: Progress in International Reading Literacy Study (PIRLS). Students achieving at least low International Benchmark. Grade 4</t>
        </r>
      </text>
    </comment>
    <comment ref="K27" authorId="0" shapeId="0" xr:uid="{00000000-0006-0000-3400-000011000000}">
      <text>
        <r>
          <rPr>
            <sz val="10"/>
            <color rgb="FF333333"/>
            <rFont val="Calibri"/>
            <family val="2"/>
          </rPr>
          <t>SOURCE: Multiple Indicator Cluster Survey (MICS6); Children attending grade 2/3; Minimum proficiency level: Foundational reading skills</t>
        </r>
      </text>
    </comment>
    <comment ref="I28" authorId="0" shapeId="0" xr:uid="{00000000-0006-0000-3400-000012000000}">
      <text>
        <r>
          <rPr>
            <sz val="10"/>
            <color rgb="FF333333"/>
            <rFont val="Calibri"/>
            <family val="2"/>
          </rPr>
          <t>SOURCE: Progress in International Reading Literacy Study (PIRLS). Students achieving at least low International Benchmark. Grade 4</t>
        </r>
      </text>
    </comment>
    <comment ref="L29" authorId="0" shapeId="0" xr:uid="{00000000-0006-0000-3400-000013000000}">
      <text>
        <r>
          <rPr>
            <sz val="10"/>
            <color rgb="FF333333"/>
            <rFont val="Calibri"/>
            <family val="2"/>
          </rPr>
          <t>SOURCE: Multiple Indicator Cluster Survey (MICS6); Children attending grade 2/3; Minimum proficiency level: Foundational reading skills</t>
        </r>
      </text>
    </comment>
    <comment ref="G30" authorId="0" shapeId="0" xr:uid="{00000000-0006-0000-3400-000014000000}">
      <text>
        <r>
          <rPr>
            <sz val="10"/>
            <color rgb="FF333333"/>
            <rFont val="Calibri"/>
            <family val="2"/>
          </rPr>
          <t>SOURCE: CONFEMEN Programme for the Analysis of Education Systems (PASEC). Students achieving at least proficiency Level 2. Grade 2</t>
        </r>
      </text>
    </comment>
    <comment ref="G31" authorId="0" shapeId="0" xr:uid="{00000000-0006-0000-3400-000015000000}">
      <text>
        <r>
          <rPr>
            <sz val="10"/>
            <color rgb="FF333333"/>
            <rFont val="Calibri"/>
            <family val="2"/>
          </rPr>
          <t>SOURCE: CONFEMEN Programme for the Analysis of Education Systems (PASEC). Students achieving at least proficiency Level 2. Grade 2</t>
        </r>
      </text>
    </comment>
    <comment ref="G32" authorId="0" shapeId="0" xr:uid="{00000000-0006-0000-3400-000016000000}">
      <text>
        <r>
          <rPr>
            <sz val="10"/>
            <color rgb="FF333333"/>
            <rFont val="Calibri"/>
            <family val="2"/>
          </rPr>
          <t>SOURCE: CONFEMEN Programme for the Analysis of Education Systems (PASEC). Students achieving at least proficiency Level 2. Grade 2</t>
        </r>
      </text>
    </comment>
    <comment ref="K33" authorId="0" shapeId="0" xr:uid="{00000000-0006-0000-3400-000017000000}">
      <text>
        <r>
          <rPr>
            <sz val="10"/>
            <color rgb="FF333333"/>
            <rFont val="Calibri"/>
            <family val="2"/>
          </rPr>
          <t>SOURCE: Multiple Indicator Cluster Survey (MICS6); Children attending grade 2/3; Minimum proficiency level: Foundational reading skills</t>
        </r>
      </text>
    </comment>
    <comment ref="J34" authorId="0" shapeId="0" xr:uid="{00000000-0006-0000-3400-000018000000}">
      <text>
        <r>
          <rPr>
            <sz val="10"/>
            <color rgb="FF333333"/>
            <rFont val="Calibri"/>
            <family val="2"/>
          </rPr>
          <t>SOURCE: Multiple Indicator Cluster Survey (MICS6); Children attending grade 2/3; Minimum proficiency level: Foundational reading skills</t>
        </r>
      </text>
    </comment>
    <comment ref="I35" authorId="0" shapeId="0" xr:uid="{00000000-0006-0000-3400-000019000000}">
      <text>
        <r>
          <rPr>
            <sz val="10"/>
            <color rgb="FF333333"/>
            <rFont val="Calibri"/>
            <family val="2"/>
          </rPr>
          <t>SOURCE: The People's Action for Learning (PAL) Network. Grade 3</t>
        </r>
      </text>
    </comment>
    <comment ref="G36" authorId="0" shapeId="0" xr:uid="{00000000-0006-0000-3400-00001A000000}">
      <text>
        <r>
          <rPr>
            <sz val="10"/>
            <color rgb="FF333333"/>
            <rFont val="Calibri"/>
            <family val="2"/>
          </rPr>
          <t>SOURCE: CONFEMEN Programme for the Analysis of Education Systems (PASEC). Students achieving at least proficiency Level 2. Grade 2</t>
        </r>
      </text>
    </comment>
    <comment ref="J37" authorId="0" shapeId="0" xr:uid="{00000000-0006-0000-3400-00001B000000}">
      <text>
        <r>
          <rPr>
            <sz val="10"/>
            <color rgb="FF333333"/>
            <rFont val="Calibri"/>
            <family val="2"/>
          </rPr>
          <t>SOURCE: National Learning Assessment (NLA) is LEARNigeria. Grade 2 level text (a short story) in reading</t>
        </r>
      </text>
    </comment>
    <comment ref="G38" authorId="0" shapeId="0" xr:uid="{00000000-0006-0000-3400-00001C000000}">
      <text>
        <r>
          <rPr>
            <sz val="10"/>
            <color rgb="FF333333"/>
            <rFont val="Calibri"/>
            <family val="2"/>
          </rPr>
          <t>SOURCE: CONFEMEN Programme for the Analysis of Education Systems (PASEC). Students achieving at least proficiency Level 2. Grade 2</t>
        </r>
      </text>
    </comment>
    <comment ref="J39" authorId="0" shapeId="0" xr:uid="{00000000-0006-0000-3400-00001D000000}">
      <text>
        <r>
          <rPr>
            <sz val="10"/>
            <color rgb="FF333333"/>
            <rFont val="Calibri"/>
            <family val="2"/>
          </rPr>
          <t>SOURCE: Multiple Indicator Cluster Survey (MICS6); Children attending grade 2/3; Minimum proficiency level: Foundational reading skills</t>
        </r>
      </text>
    </comment>
    <comment ref="G40" authorId="0" shapeId="0" xr:uid="{00000000-0006-0000-3400-00001E000000}">
      <text>
        <r>
          <rPr>
            <sz val="10"/>
            <color rgb="FF333333"/>
            <rFont val="Calibri"/>
            <family val="2"/>
          </rPr>
          <t>SOURCE: CONFEMEN Programme for the Analysis of Education Systems (PASEC). Students achieving at least proficiency Level 2. Grade 2</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14" authorId="0" shapeId="0" xr:uid="{00000000-0006-0000-3500-000001000000}">
      <text>
        <r>
          <rPr>
            <sz val="10"/>
            <color rgb="FF333333"/>
            <rFont val="Calibri"/>
            <family val="2"/>
          </rPr>
          <t>SOURCE: CONFEMEN Programme for the Analysis of Education Systems (PASEC). Students achieving at least proficiency Level 2. Grade 2</t>
        </r>
      </text>
    </comment>
    <comment ref="G15" authorId="0" shapeId="0" xr:uid="{00000000-0006-0000-3500-000002000000}">
      <text>
        <r>
          <rPr>
            <sz val="10"/>
            <color rgb="FF333333"/>
            <rFont val="Calibri"/>
            <family val="2"/>
          </rPr>
          <t>SOURCE: CONFEMEN Programme for the Analysis of Education Systems (PASEC). Students achieving at least proficiency Level 2. Grade 2</t>
        </r>
      </text>
    </comment>
    <comment ref="G16" authorId="0" shapeId="0" xr:uid="{00000000-0006-0000-3500-000003000000}">
      <text>
        <r>
          <rPr>
            <sz val="10"/>
            <color rgb="FF333333"/>
            <rFont val="Calibri"/>
            <family val="2"/>
          </rPr>
          <t>SOURCE: CONFEMEN Programme for the Analysis of Education Systems (PASEC). Students achieving at least proficiency Level 2. Grade 2</t>
        </r>
      </text>
    </comment>
    <comment ref="G17" authorId="0" shapeId="0" xr:uid="{00000000-0006-0000-3500-000004000000}">
      <text>
        <r>
          <rPr>
            <sz val="10"/>
            <color rgb="FF333333"/>
            <rFont val="Calibri"/>
            <family val="2"/>
          </rPr>
          <t>SOURCE: CONFEMEN Programme for the Analysis of Education Systems (PASEC). Students achieving at least proficiency Level 2. Grade 2</t>
        </r>
      </text>
    </comment>
    <comment ref="K18" authorId="0" shapeId="0" xr:uid="{00000000-0006-0000-3500-000005000000}">
      <text>
        <r>
          <rPr>
            <sz val="10"/>
            <color rgb="FF333333"/>
            <rFont val="Calibri"/>
            <family val="2"/>
          </rPr>
          <t>SOURCE: Multiple Indicator Cluster Survey (MICS6); Children attending grade 2/3; Minimum proficiency level: Foundational reading skills</t>
        </r>
      </text>
    </comment>
    <comment ref="I19" authorId="0" shapeId="0" xr:uid="{00000000-0006-0000-3500-000006000000}">
      <text>
        <r>
          <rPr>
            <sz val="10"/>
            <color rgb="FF333333"/>
            <rFont val="Calibri"/>
            <family val="2"/>
          </rPr>
          <t>SOURCE: National Learning Assessment (NLA): National Assessment Systems for Monitoring Learner Achievement (NASMLA); Grade 3; Minimum proficiency level: Level 3</t>
        </r>
      </text>
    </comment>
    <comment ref="K19" authorId="0" shapeId="0" xr:uid="{00000000-0006-0000-3500-000007000000}">
      <text>
        <r>
          <rPr>
            <sz val="10"/>
            <color rgb="FF333333"/>
            <rFont val="Calibri"/>
            <family val="2"/>
          </rPr>
          <t>SOURCE: National Learning Assessment (NLA): National Assessment Systems for Monitoring Learner Achievement (NASMLA); Grade 3; Minimum proficiency level: Level 3</t>
        </r>
      </text>
    </comment>
    <comment ref="K20" authorId="0" shapeId="0" xr:uid="{00000000-0006-0000-3500-000008000000}">
      <text>
        <r>
          <rPr>
            <sz val="10"/>
            <color rgb="FF333333"/>
            <rFont val="Calibri"/>
            <family val="2"/>
          </rPr>
          <t>SOURCE: Multiple Indicator Cluster Survey (MICS6); Children attending grade 2/3; Minimum proficiency level: Foundational reading skills</t>
        </r>
      </text>
    </comment>
    <comment ref="G21" authorId="0" shapeId="0" xr:uid="{00000000-0006-0000-3500-000009000000}">
      <text>
        <r>
          <rPr>
            <sz val="10"/>
            <color rgb="FF333333"/>
            <rFont val="Calibri"/>
            <family val="2"/>
          </rPr>
          <t>SOURCE: National Learning Assessment (NLA): National Assessment of Progress in Education (NAPE); Grade 3; Minimum proficiency level: Advanced Level</t>
        </r>
      </text>
    </comment>
    <comment ref="H21" authorId="0" shapeId="0" xr:uid="{00000000-0006-0000-3500-00000A000000}">
      <text>
        <r>
          <rPr>
            <sz val="10"/>
            <color rgb="FF333333"/>
            <rFont val="Calibri"/>
            <family val="2"/>
          </rPr>
          <t>SOURCE: National Learning Assessment (NLA): National Assessment of Progress in Education (NAPE); Grade 3; Minimum proficiency level: Advance</t>
        </r>
      </text>
    </comment>
    <comment ref="I22" authorId="0" shapeId="0" xr:uid="{00000000-0006-0000-3500-00000B000000}">
      <text>
        <r>
          <rPr>
            <sz val="10"/>
            <color rgb="FF333333"/>
            <rFont val="Calibri"/>
            <family val="2"/>
          </rPr>
          <t>SOURCE: The People's Action for Learning (PAL) Network. Grade 3</t>
        </r>
      </text>
    </comment>
    <comment ref="D23" authorId="0" shapeId="0" xr:uid="{00000000-0006-0000-3500-00000C000000}">
      <text>
        <r>
          <rPr>
            <sz val="10"/>
            <color rgb="FF333333"/>
            <rFont val="Calibri"/>
            <family val="2"/>
          </rPr>
          <t>SOURCE: Progress in International Reading Literacy Study (PIRLS). Students achieving at least low International Benchmark. Grade 4</t>
        </r>
      </text>
    </comment>
    <comment ref="K24" authorId="0" shapeId="0" xr:uid="{00000000-0006-0000-3500-00000D000000}">
      <text>
        <r>
          <rPr>
            <sz val="10"/>
            <color rgb="FF333333"/>
            <rFont val="Calibri"/>
            <family val="2"/>
          </rPr>
          <t>SOURCE: Multiple Indicator Cluster Survey (MICS6); Children attending grade 2/3; Minimum proficiency level: Foundational reading skills</t>
        </r>
      </text>
    </comment>
    <comment ref="D25" authorId="0" shapeId="0" xr:uid="{00000000-0006-0000-3500-00000E000000}">
      <text>
        <r>
          <rPr>
            <sz val="10"/>
            <color rgb="FF333333"/>
            <rFont val="Calibri"/>
            <family val="2"/>
          </rPr>
          <t>SOURCE: Progress in International Reading Literacy Study (PIRLS). Students achieving at least low International Benchmark. Grade 4</t>
        </r>
      </text>
    </comment>
    <comment ref="K26" authorId="0" shapeId="0" xr:uid="{00000000-0006-0000-3500-00000F000000}">
      <text>
        <r>
          <rPr>
            <sz val="10"/>
            <color rgb="FF333333"/>
            <rFont val="Calibri"/>
            <family val="2"/>
          </rPr>
          <t>SOURCE: Multiple Indicator Cluster Survey (MICS6); Children attending grade 2/3; Minimum proficiency level: Foundational reading skills</t>
        </r>
      </text>
    </comment>
    <comment ref="L27" authorId="0" shapeId="0" xr:uid="{00000000-0006-0000-3500-000010000000}">
      <text>
        <r>
          <rPr>
            <sz val="10"/>
            <color rgb="FF333333"/>
            <rFont val="Calibri"/>
            <family val="2"/>
          </rPr>
          <t>SOURCE: Multiple Indicator Cluster Survey (MICS6); Children attending grade 2/3; Minimum proficiency level: Foundational reading skills</t>
        </r>
      </text>
    </comment>
    <comment ref="G28" authorId="0" shapeId="0" xr:uid="{00000000-0006-0000-3500-000011000000}">
      <text>
        <r>
          <rPr>
            <sz val="10"/>
            <color rgb="FF333333"/>
            <rFont val="Calibri"/>
            <family val="2"/>
          </rPr>
          <t>SOURCE: CONFEMEN Programme for the Analysis of Education Systems (PASEC). Students achieving at least proficiency Level 2. Grade 2</t>
        </r>
      </text>
    </comment>
    <comment ref="G29" authorId="0" shapeId="0" xr:uid="{00000000-0006-0000-3500-000012000000}">
      <text>
        <r>
          <rPr>
            <sz val="10"/>
            <color rgb="FF333333"/>
            <rFont val="Calibri"/>
            <family val="2"/>
          </rPr>
          <t>SOURCE: CONFEMEN Programme for the Analysis of Education Systems (PASEC). Students achieving at least proficiency Level 2. Grade 2</t>
        </r>
      </text>
    </comment>
    <comment ref="G30" authorId="0" shapeId="0" xr:uid="{00000000-0006-0000-3500-000013000000}">
      <text>
        <r>
          <rPr>
            <sz val="10"/>
            <color rgb="FF333333"/>
            <rFont val="Calibri"/>
            <family val="2"/>
          </rPr>
          <t>SOURCE: CONFEMEN Programme for the Analysis of Education Systems (PASEC). Students achieving at least proficiency Level 2. Grade 2</t>
        </r>
      </text>
    </comment>
    <comment ref="K31" authorId="0" shapeId="0" xr:uid="{00000000-0006-0000-3500-000014000000}">
      <text>
        <r>
          <rPr>
            <sz val="10"/>
            <color rgb="FF333333"/>
            <rFont val="Calibri"/>
            <family val="2"/>
          </rPr>
          <t>SOURCE: Multiple Indicator Cluster Survey (MICS6); Children attending grade 2/3; Minimum proficiency level: Foundational reading skills</t>
        </r>
      </text>
    </comment>
    <comment ref="J32" authorId="0" shapeId="0" xr:uid="{00000000-0006-0000-3500-000015000000}">
      <text>
        <r>
          <rPr>
            <sz val="10"/>
            <color rgb="FF333333"/>
            <rFont val="Calibri"/>
            <family val="2"/>
          </rPr>
          <t>SOURCE: Multiple Indicator Cluster Survey (MICS6); Children attending grade 2/3; Minimum proficiency level: Foundational reading skills</t>
        </r>
      </text>
    </comment>
    <comment ref="I33" authorId="0" shapeId="0" xr:uid="{00000000-0006-0000-3500-000016000000}">
      <text>
        <r>
          <rPr>
            <sz val="10"/>
            <color rgb="FF333333"/>
            <rFont val="Calibri"/>
            <family val="2"/>
          </rPr>
          <t>SOURCE: The People's Action for Learning (PAL) Network. Grade 3</t>
        </r>
      </text>
    </comment>
    <comment ref="G34" authorId="0" shapeId="0" xr:uid="{00000000-0006-0000-3500-000017000000}">
      <text>
        <r>
          <rPr>
            <sz val="10"/>
            <color rgb="FF333333"/>
            <rFont val="Calibri"/>
            <family val="2"/>
          </rPr>
          <t>SOURCE: CONFEMEN Programme for the Analysis of Education Systems (PASEC). Students achieving at least proficiency Level 2. Grade 2</t>
        </r>
      </text>
    </comment>
    <comment ref="J35" authorId="0" shapeId="0" xr:uid="{00000000-0006-0000-3500-000018000000}">
      <text>
        <r>
          <rPr>
            <sz val="10"/>
            <color rgb="FF333333"/>
            <rFont val="Calibri"/>
            <family val="2"/>
          </rPr>
          <t>SOURCE: National Learning Assessment (NLA) is LEARNigeria. Grade 2 level text (a short story) in reading</t>
        </r>
      </text>
    </comment>
    <comment ref="G36" authorId="0" shapeId="0" xr:uid="{00000000-0006-0000-3500-000019000000}">
      <text>
        <r>
          <rPr>
            <sz val="10"/>
            <color rgb="FF333333"/>
            <rFont val="Calibri"/>
            <family val="2"/>
          </rPr>
          <t>SOURCE: CONFEMEN Programme for the Analysis of Education Systems (PASEC). Students achieving at least proficiency Level 2. Grade 2</t>
        </r>
      </text>
    </comment>
    <comment ref="J37" authorId="0" shapeId="0" xr:uid="{00000000-0006-0000-3500-00001A000000}">
      <text>
        <r>
          <rPr>
            <sz val="10"/>
            <color rgb="FF333333"/>
            <rFont val="Calibri"/>
            <family val="2"/>
          </rPr>
          <t>SOURCE: Multiple Indicator Cluster Survey (MICS6); Children attending grade 2/3; Minimum proficiency level: Foundational reading skills</t>
        </r>
      </text>
    </comment>
    <comment ref="G38" authorId="0" shapeId="0" xr:uid="{00000000-0006-0000-3500-00001B000000}">
      <text>
        <r>
          <rPr>
            <sz val="10"/>
            <color rgb="FF333333"/>
            <rFont val="Calibri"/>
            <family val="2"/>
          </rPr>
          <t>SOURCE: CONFEMEN Programme for the Analysis of Education Systems (PASEC). Students achieving at least proficiency Level 2. Grade 2</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14" authorId="0" shapeId="0" xr:uid="{00000000-0006-0000-3600-000001000000}">
      <text>
        <r>
          <rPr>
            <sz val="10"/>
            <color rgb="FF333333"/>
            <rFont val="Calibri"/>
            <family val="2"/>
          </rPr>
          <t>SOURCE: CONFEMEN Programme for the Analysis of Education Systems (PASEC). Students achieving at least proficiency Level 2. Grade 2</t>
        </r>
      </text>
    </comment>
    <comment ref="G15" authorId="0" shapeId="0" xr:uid="{00000000-0006-0000-3600-000002000000}">
      <text>
        <r>
          <rPr>
            <sz val="10"/>
            <color rgb="FF333333"/>
            <rFont val="Calibri"/>
            <family val="2"/>
          </rPr>
          <t>SOURCE: CONFEMEN Programme for the Analysis of Education Systems (PASEC). Students achieving at least proficiency Level 2. Grade 2</t>
        </r>
      </text>
    </comment>
    <comment ref="G16" authorId="0" shapeId="0" xr:uid="{00000000-0006-0000-3600-000003000000}">
      <text>
        <r>
          <rPr>
            <sz val="10"/>
            <color rgb="FF333333"/>
            <rFont val="Calibri"/>
            <family val="2"/>
          </rPr>
          <t>SOURCE: CONFEMEN Programme for the Analysis of Education Systems (PASEC). Students achieving at least proficiency Level 2. Grade 2</t>
        </r>
      </text>
    </comment>
    <comment ref="G17" authorId="0" shapeId="0" xr:uid="{00000000-0006-0000-3600-000004000000}">
      <text>
        <r>
          <rPr>
            <sz val="10"/>
            <color rgb="FF333333"/>
            <rFont val="Calibri"/>
            <family val="2"/>
          </rPr>
          <t>SOURCE: CONFEMEN Programme for the Analysis of Education Systems (PASEC). Students achieving at least proficiency Level 2. Grade 2</t>
        </r>
      </text>
    </comment>
    <comment ref="K18" authorId="0" shapeId="0" xr:uid="{00000000-0006-0000-3600-000005000000}">
      <text>
        <r>
          <rPr>
            <sz val="10"/>
            <color rgb="FF333333"/>
            <rFont val="Calibri"/>
            <family val="2"/>
          </rPr>
          <t>SOURCE: Multiple Indicator Cluster Survey (MICS6); Children attending grade 2/3; Minimum proficiency level: Foundational reading skills</t>
        </r>
      </text>
    </comment>
    <comment ref="I19" authorId="0" shapeId="0" xr:uid="{00000000-0006-0000-3600-000006000000}">
      <text>
        <r>
          <rPr>
            <sz val="10"/>
            <color rgb="FF333333"/>
            <rFont val="Calibri"/>
            <family val="2"/>
          </rPr>
          <t>SOURCE: National Learning Assessment (NLA): National Assessment Systems for Monitoring Learner Achievement (NASMLA); Grade 3; Minimum proficiency level: Level 3</t>
        </r>
      </text>
    </comment>
    <comment ref="K19" authorId="0" shapeId="0" xr:uid="{00000000-0006-0000-3600-000007000000}">
      <text>
        <r>
          <rPr>
            <sz val="10"/>
            <color rgb="FF333333"/>
            <rFont val="Calibri"/>
            <family val="2"/>
          </rPr>
          <t>SOURCE: National Learning Assessment (NLA): National Assessment Systems for Monitoring Learner Achievement (NASMLA); Grade 3; Minimum proficiency level: Level 3</t>
        </r>
      </text>
    </comment>
    <comment ref="K20" authorId="0" shapeId="0" xr:uid="{00000000-0006-0000-3600-000008000000}">
      <text>
        <r>
          <rPr>
            <sz val="10"/>
            <color rgb="FF333333"/>
            <rFont val="Calibri"/>
            <family val="2"/>
          </rPr>
          <t>SOURCE: Multiple Indicator Cluster Survey (MICS6); Children attending grade 2/3; Minimum proficiency level: Foundational reading skills</t>
        </r>
      </text>
    </comment>
    <comment ref="G21" authorId="0" shapeId="0" xr:uid="{00000000-0006-0000-3600-000009000000}">
      <text>
        <r>
          <rPr>
            <sz val="10"/>
            <color rgb="FF333333"/>
            <rFont val="Calibri"/>
            <family val="2"/>
          </rPr>
          <t>SOURCE: National Learning Assessment (NLA): National Assessment of Progress in Education (NAPE); Grade 3; Minimum proficiency level: Advanced Level</t>
        </r>
      </text>
    </comment>
    <comment ref="H21" authorId="0" shapeId="0" xr:uid="{00000000-0006-0000-3600-00000A000000}">
      <text>
        <r>
          <rPr>
            <sz val="10"/>
            <color rgb="FF333333"/>
            <rFont val="Calibri"/>
            <family val="2"/>
          </rPr>
          <t>SOURCE: National Learning Assessment (NLA): National Assessment of Progress in Education (NAPE); Grade 3; Minimum proficiency level: Advance</t>
        </r>
      </text>
    </comment>
    <comment ref="I22" authorId="0" shapeId="0" xr:uid="{00000000-0006-0000-3600-00000B000000}">
      <text>
        <r>
          <rPr>
            <sz val="10"/>
            <color rgb="FF333333"/>
            <rFont val="Calibri"/>
            <family val="2"/>
          </rPr>
          <t>SOURCE: The People's Action for Learning (PAL) Network. Grade 3</t>
        </r>
      </text>
    </comment>
    <comment ref="D23" authorId="0" shapeId="0" xr:uid="{00000000-0006-0000-3600-00000C000000}">
      <text>
        <r>
          <rPr>
            <sz val="10"/>
            <color rgb="FF333333"/>
            <rFont val="Calibri"/>
            <family val="2"/>
          </rPr>
          <t>SOURCE: Progress in International Reading Literacy Study (PIRLS). Students achieving at least low International Benchmark. Grade 4</t>
        </r>
      </text>
    </comment>
    <comment ref="K24" authorId="0" shapeId="0" xr:uid="{00000000-0006-0000-3600-00000D000000}">
      <text>
        <r>
          <rPr>
            <sz val="10"/>
            <color rgb="FF333333"/>
            <rFont val="Calibri"/>
            <family val="2"/>
          </rPr>
          <t>SOURCE: Multiple Indicator Cluster Survey (MICS6); Children attending grade 2/3; Minimum proficiency level: Foundational reading skills</t>
        </r>
      </text>
    </comment>
    <comment ref="D25" authorId="0" shapeId="0" xr:uid="{00000000-0006-0000-3600-00000E000000}">
      <text>
        <r>
          <rPr>
            <sz val="10"/>
            <color rgb="FF333333"/>
            <rFont val="Calibri"/>
            <family val="2"/>
          </rPr>
          <t>SOURCE: Progress in International Reading Literacy Study (PIRLS). Students achieving at least low International Benchmark. Grade 4</t>
        </r>
      </text>
    </comment>
    <comment ref="K26" authorId="0" shapeId="0" xr:uid="{00000000-0006-0000-3600-00000F000000}">
      <text>
        <r>
          <rPr>
            <sz val="10"/>
            <color rgb="FF333333"/>
            <rFont val="Calibri"/>
            <family val="2"/>
          </rPr>
          <t>SOURCE: Multiple Indicator Cluster Survey (MICS6); Children attending grade 2/3; Minimum proficiency level: Foundational reading skills</t>
        </r>
      </text>
    </comment>
    <comment ref="L27" authorId="0" shapeId="0" xr:uid="{00000000-0006-0000-3600-000010000000}">
      <text>
        <r>
          <rPr>
            <sz val="10"/>
            <color rgb="FF333333"/>
            <rFont val="Calibri"/>
            <family val="2"/>
          </rPr>
          <t>SOURCE: Multiple Indicator Cluster Survey (MICS6); Children attending grade 2/3; Minimum proficiency level: Foundational reading skills</t>
        </r>
      </text>
    </comment>
    <comment ref="G28" authorId="0" shapeId="0" xr:uid="{00000000-0006-0000-3600-000011000000}">
      <text>
        <r>
          <rPr>
            <sz val="10"/>
            <color rgb="FF333333"/>
            <rFont val="Calibri"/>
            <family val="2"/>
          </rPr>
          <t>SOURCE: CONFEMEN Programme for the Analysis of Education Systems (PASEC). Students achieving at least proficiency Level 2. Grade 2</t>
        </r>
      </text>
    </comment>
    <comment ref="G29" authorId="0" shapeId="0" xr:uid="{00000000-0006-0000-3600-000012000000}">
      <text>
        <r>
          <rPr>
            <sz val="10"/>
            <color rgb="FF333333"/>
            <rFont val="Calibri"/>
            <family val="2"/>
          </rPr>
          <t>SOURCE: CONFEMEN Programme for the Analysis of Education Systems (PASEC). Students achieving at least proficiency Level 2. Grade 2</t>
        </r>
      </text>
    </comment>
    <comment ref="G30" authorId="0" shapeId="0" xr:uid="{00000000-0006-0000-3600-000013000000}">
      <text>
        <r>
          <rPr>
            <sz val="10"/>
            <color rgb="FF333333"/>
            <rFont val="Calibri"/>
            <family val="2"/>
          </rPr>
          <t>SOURCE: CONFEMEN Programme for the Analysis of Education Systems (PASEC). Students achieving at least proficiency Level 2. Grade 2</t>
        </r>
      </text>
    </comment>
    <comment ref="K31" authorId="0" shapeId="0" xr:uid="{00000000-0006-0000-3600-000014000000}">
      <text>
        <r>
          <rPr>
            <sz val="10"/>
            <color rgb="FF333333"/>
            <rFont val="Calibri"/>
            <family val="2"/>
          </rPr>
          <t>SOURCE: Multiple Indicator Cluster Survey (MICS6); Children attending grade 2/3; Minimum proficiency level: Foundational reading skills</t>
        </r>
      </text>
    </comment>
    <comment ref="J32" authorId="0" shapeId="0" xr:uid="{00000000-0006-0000-3600-000015000000}">
      <text>
        <r>
          <rPr>
            <sz val="10"/>
            <color rgb="FF333333"/>
            <rFont val="Calibri"/>
            <family val="2"/>
          </rPr>
          <t>SOURCE: Multiple Indicator Cluster Survey (MICS6); Children attending grade 2/3; Minimum proficiency level: Foundational reading skills</t>
        </r>
      </text>
    </comment>
    <comment ref="I33" authorId="0" shapeId="0" xr:uid="{00000000-0006-0000-3600-000016000000}">
      <text>
        <r>
          <rPr>
            <sz val="10"/>
            <color rgb="FF333333"/>
            <rFont val="Calibri"/>
            <family val="2"/>
          </rPr>
          <t>SOURCE: The People's Action for Learning (PAL) Network. Grade 3</t>
        </r>
      </text>
    </comment>
    <comment ref="G34" authorId="0" shapeId="0" xr:uid="{00000000-0006-0000-3600-000017000000}">
      <text>
        <r>
          <rPr>
            <sz val="10"/>
            <color rgb="FF333333"/>
            <rFont val="Calibri"/>
            <family val="2"/>
          </rPr>
          <t>SOURCE: CONFEMEN Programme for the Analysis of Education Systems (PASEC). Students achieving at least proficiency Level 2. Grade 2</t>
        </r>
      </text>
    </comment>
    <comment ref="J35" authorId="0" shapeId="0" xr:uid="{00000000-0006-0000-3600-000018000000}">
      <text>
        <r>
          <rPr>
            <sz val="10"/>
            <color rgb="FF333333"/>
            <rFont val="Calibri"/>
            <family val="2"/>
          </rPr>
          <t>SOURCE: National Learning Assessment (NLA) is LEARNigeria. Grade 2 level text (a short story) in reading</t>
        </r>
      </text>
    </comment>
    <comment ref="G36" authorId="0" shapeId="0" xr:uid="{00000000-0006-0000-3600-000019000000}">
      <text>
        <r>
          <rPr>
            <sz val="10"/>
            <color rgb="FF333333"/>
            <rFont val="Calibri"/>
            <family val="2"/>
          </rPr>
          <t>SOURCE: CONFEMEN Programme for the Analysis of Education Systems (PASEC). Students achieving at least proficiency Level 2. Grade 2</t>
        </r>
      </text>
    </comment>
    <comment ref="J37" authorId="0" shapeId="0" xr:uid="{00000000-0006-0000-3600-00001A000000}">
      <text>
        <r>
          <rPr>
            <sz val="10"/>
            <color rgb="FF333333"/>
            <rFont val="Calibri"/>
            <family val="2"/>
          </rPr>
          <t>SOURCE: Multiple Indicator Cluster Survey (MICS6); Children attending grade 2/3; Minimum proficiency level: Foundational reading skills</t>
        </r>
      </text>
    </comment>
    <comment ref="G38" authorId="0" shapeId="0" xr:uid="{00000000-0006-0000-3600-00001B000000}">
      <text>
        <r>
          <rPr>
            <sz val="10"/>
            <color rgb="FF333333"/>
            <rFont val="Calibri"/>
            <family val="2"/>
          </rPr>
          <t>SOURCE: CONFEMEN Programme for the Analysis of Education Systems (PASEC). Students achieving at least proficiency Level 2. Grade 2</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14" authorId="0" shapeId="0" xr:uid="{00000000-0006-0000-3700-000001000000}">
      <text>
        <r>
          <rPr>
            <sz val="10"/>
            <color rgb="FF333333"/>
            <rFont val="Calibri"/>
            <family val="2"/>
          </rPr>
          <t>SOURCE: CONFEMEN Programme for the Analysis of Education Systems (PASEC). Students achieving at least proficiency Level 4. Grade 6</t>
        </r>
      </text>
    </comment>
    <comment ref="G15" authorId="0" shapeId="0" xr:uid="{00000000-0006-0000-3700-000002000000}">
      <text>
        <r>
          <rPr>
            <sz val="10"/>
            <color rgb="FF333333"/>
            <rFont val="Calibri"/>
            <family val="2"/>
          </rPr>
          <t>SOURCE: CONFEMEN Programme for the Analysis of Education Systems (PASEC). Students achieving at least proficiency Level 4. Grade 6</t>
        </r>
      </text>
    </comment>
    <comment ref="G16" authorId="0" shapeId="0" xr:uid="{00000000-0006-0000-3700-000003000000}">
      <text>
        <r>
          <rPr>
            <sz val="10"/>
            <color rgb="FF333333"/>
            <rFont val="Calibri"/>
            <family val="2"/>
          </rPr>
          <t>SOURCE: CONFEMEN Programme for the Analysis of Education Systems (PASEC). Students achieving at least proficiency Level 4. Grade 6</t>
        </r>
      </text>
    </comment>
    <comment ref="G17" authorId="0" shapeId="0" xr:uid="{00000000-0006-0000-3700-000004000000}">
      <text>
        <r>
          <rPr>
            <sz val="10"/>
            <color rgb="FF333333"/>
            <rFont val="Calibri"/>
            <family val="2"/>
          </rPr>
          <t>SOURCE: CONFEMEN Programme for the Analysis of Education Systems (PASEC). Students achieving at least proficiency Level 4. Grade 6</t>
        </r>
      </text>
    </comment>
    <comment ref="C18" authorId="0" shapeId="0" xr:uid="{00000000-0006-0000-3700-000005000000}">
      <text>
        <r>
          <rPr>
            <sz val="10"/>
            <color rgb="FF333333"/>
            <rFont val="Calibri"/>
            <family val="2"/>
          </rPr>
          <t>SOURCE: CONFEMEN Programme for the Analysis of Education Systems (PASEC). Students achieving at least proficiency Level 4. Grade 6</t>
        </r>
      </text>
    </comment>
    <comment ref="G19" authorId="0" shapeId="0" xr:uid="{00000000-0006-0000-3700-000006000000}">
      <text>
        <r>
          <rPr>
            <sz val="10"/>
            <color rgb="FF333333"/>
            <rFont val="Calibri"/>
            <family val="2"/>
          </rPr>
          <t>SOURCE: CONFEMEN Programme for the Analysis of Education Systems (PASEC). Students achieving at least proficiency Level 4. Grade 6</t>
        </r>
      </text>
    </comment>
    <comment ref="F20" authorId="0" shapeId="0" xr:uid="{00000000-0006-0000-3700-000007000000}">
      <text>
        <r>
          <rPr>
            <sz val="10"/>
            <color rgb="FF333333"/>
            <rFont val="Calibri"/>
            <family val="2"/>
          </rPr>
          <t>SOURCE: Southern and Eastern Africa Consortium for Monitoring Educational Quality (SACMEQ). Students achieving at least proficiency Level 5. Grade 6</t>
        </r>
      </text>
    </comment>
    <comment ref="H21" authorId="0" shapeId="0" xr:uid="{00000000-0006-0000-3700-000008000000}">
      <text>
        <r>
          <rPr>
            <sz val="10"/>
            <color rgb="FF333333"/>
            <rFont val="Calibri"/>
            <family val="2"/>
          </rPr>
          <t>SOURCE: National Learning Assessment (NLA): National Assessment of Progress in Education (NAPE); Grade 6; Minimum proficiency level: Adequate level</t>
        </r>
      </text>
    </comment>
    <comment ref="F22" authorId="0" shapeId="0" xr:uid="{00000000-0006-0000-3700-000009000000}">
      <text>
        <r>
          <rPr>
            <sz val="10"/>
            <color rgb="FF333333"/>
            <rFont val="Calibri"/>
            <family val="2"/>
          </rPr>
          <t>SOURCE: Southern and Eastern Africa Consortium for Monitoring Educational Quality (SACMEQ). Students achieving at least proficiency Level 5. Grade 6</t>
        </r>
      </text>
    </comment>
    <comment ref="F23" authorId="0" shapeId="0" xr:uid="{00000000-0006-0000-3700-00000A000000}">
      <text>
        <r>
          <rPr>
            <sz val="10"/>
            <color rgb="FF333333"/>
            <rFont val="Calibri"/>
            <family val="2"/>
          </rPr>
          <t>SOURCE: Southern and Eastern Africa Consortium for Monitoring Educational Quality (SACMEQ). Students achieving at least proficiency Level 5. Grade 6</t>
        </r>
      </text>
    </comment>
    <comment ref="F24" authorId="0" shapeId="0" xr:uid="{00000000-0006-0000-3700-00000B000000}">
      <text>
        <r>
          <rPr>
            <sz val="10"/>
            <color rgb="FF333333"/>
            <rFont val="Calibri"/>
            <family val="2"/>
          </rPr>
          <t>SOURCE: Southern and Eastern Africa Consortium for Monitoring Educational Quality (SACMEQ). Students achieving at least proficiency Level 5. Grade 6</t>
        </r>
      </text>
    </comment>
    <comment ref="G25" authorId="0" shapeId="0" xr:uid="{00000000-0006-0000-3700-00000C000000}">
      <text>
        <r>
          <rPr>
            <sz val="10"/>
            <color rgb="FF333333"/>
            <rFont val="Calibri"/>
            <family val="2"/>
          </rPr>
          <t>SOURCE: CONFEMEN Programme for the Analysis of Education Systems (PASEC). Students achieving at least proficiency Level 4. Grade 6</t>
        </r>
      </text>
    </comment>
    <comment ref="G26" authorId="0" shapeId="0" xr:uid="{00000000-0006-0000-3700-00000D000000}">
      <text>
        <r>
          <rPr>
            <sz val="10"/>
            <color rgb="FF333333"/>
            <rFont val="Calibri"/>
            <family val="2"/>
          </rPr>
          <t>SOURCE: CONFEMEN Programme for the Analysis of Education Systems (PASEC). Students achieving at least proficiency Level 4. Grade 6</t>
        </r>
      </text>
    </comment>
    <comment ref="G27" authorId="0" shapeId="0" xr:uid="{00000000-0006-0000-3700-00000E000000}">
      <text>
        <r>
          <rPr>
            <sz val="10"/>
            <color rgb="FF333333"/>
            <rFont val="Calibri"/>
            <family val="2"/>
          </rPr>
          <t>SOURCE: CONFEMEN Programme for the Analysis of Education Systems (PASEC). Students achieving at least proficiency Level 4. Grade 6</t>
        </r>
      </text>
    </comment>
    <comment ref="I28" authorId="0" shapeId="0" xr:uid="{00000000-0006-0000-3700-00000F000000}">
      <text>
        <r>
          <rPr>
            <sz val="10"/>
            <color rgb="FF333333"/>
            <rFont val="Calibri"/>
            <family val="2"/>
          </rPr>
          <t>SOURCE: The People's Action for Learning (PAL) Network. Grade 5</t>
        </r>
      </text>
    </comment>
    <comment ref="G29" authorId="0" shapeId="0" xr:uid="{00000000-0006-0000-3700-000010000000}">
      <text>
        <r>
          <rPr>
            <sz val="10"/>
            <color rgb="FF333333"/>
            <rFont val="Calibri"/>
            <family val="2"/>
          </rPr>
          <t>SOURCE: CONFEMEN Programme for the Analysis of Education Systems (PASEC). Students achieving at least proficiency Level 4. Grade 6</t>
        </r>
      </text>
    </comment>
    <comment ref="G30" authorId="0" shapeId="0" xr:uid="{00000000-0006-0000-3700-000011000000}">
      <text>
        <r>
          <rPr>
            <sz val="10"/>
            <color rgb="FF333333"/>
            <rFont val="Calibri"/>
            <family val="2"/>
          </rPr>
          <t>SOURCE: CONFEMEN Programme for the Analysis of Education Systems (PASEC). Students achieving at least proficiency Level 4. Grade 6</t>
        </r>
      </text>
    </comment>
    <comment ref="G31" authorId="0" shapeId="0" xr:uid="{00000000-0006-0000-3700-000012000000}">
      <text>
        <r>
          <rPr>
            <sz val="10"/>
            <color rgb="FF333333"/>
            <rFont val="Calibri"/>
            <family val="2"/>
          </rPr>
          <t>SOURCE: CONFEMEN Programme for the Analysis of Education Systems (PASEC). Students achieving at least proficiency Level 4. Grade 6</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14" authorId="0" shapeId="0" xr:uid="{00000000-0006-0000-3800-000001000000}">
      <text>
        <r>
          <rPr>
            <sz val="10"/>
            <color rgb="FF333333"/>
            <rFont val="Calibri"/>
            <family val="2"/>
          </rPr>
          <t>SOURCE: CONFEMEN Programme for the Analysis of Education Systems (PASEC). Students achieving at least proficiency Level 4. Grade 6</t>
        </r>
      </text>
    </comment>
    <comment ref="G15" authorId="0" shapeId="0" xr:uid="{00000000-0006-0000-3800-000002000000}">
      <text>
        <r>
          <rPr>
            <sz val="10"/>
            <color rgb="FF333333"/>
            <rFont val="Calibri"/>
            <family val="2"/>
          </rPr>
          <t>SOURCE: CONFEMEN Programme for the Analysis of Education Systems (PASEC). Students achieving at least proficiency Level 4. Grade 6</t>
        </r>
      </text>
    </comment>
    <comment ref="G16" authorId="0" shapeId="0" xr:uid="{00000000-0006-0000-3800-000003000000}">
      <text>
        <r>
          <rPr>
            <sz val="10"/>
            <color rgb="FF333333"/>
            <rFont val="Calibri"/>
            <family val="2"/>
          </rPr>
          <t>SOURCE: CONFEMEN Programme for the Analysis of Education Systems (PASEC). Students achieving at least proficiency Level 4. Grade 6</t>
        </r>
      </text>
    </comment>
    <comment ref="G17" authorId="0" shapeId="0" xr:uid="{00000000-0006-0000-3800-000004000000}">
      <text>
        <r>
          <rPr>
            <sz val="10"/>
            <color rgb="FF333333"/>
            <rFont val="Calibri"/>
            <family val="2"/>
          </rPr>
          <t>SOURCE: CONFEMEN Programme for the Analysis of Education Systems (PASEC). Students achieving at least proficiency Level 4. Grade 6</t>
        </r>
      </text>
    </comment>
    <comment ref="H18" authorId="0" shapeId="0" xr:uid="{00000000-0006-0000-3800-000005000000}">
      <text>
        <r>
          <rPr>
            <sz val="10"/>
            <color rgb="FF333333"/>
            <rFont val="Calibri"/>
            <family val="2"/>
          </rPr>
          <t>SOURCE: National Learning Assessment (NLA): National Assessment of Progress in Education (NAPE); Grade 6; Minimum proficiency level: Adequate level</t>
        </r>
      </text>
    </comment>
    <comment ref="F19" authorId="0" shapeId="0" xr:uid="{00000000-0006-0000-3800-000006000000}">
      <text>
        <r>
          <rPr>
            <sz val="10"/>
            <color rgb="FF333333"/>
            <rFont val="Calibri"/>
            <family val="2"/>
          </rPr>
          <t>SOURCE: Southern and Eastern Africa Consortium for Monitoring Educational Quality (SACMEQ). Students achieving at least proficiency Level 5. Grade 6</t>
        </r>
      </text>
    </comment>
    <comment ref="F20" authorId="0" shapeId="0" xr:uid="{00000000-0006-0000-3800-000007000000}">
      <text>
        <r>
          <rPr>
            <sz val="10"/>
            <color rgb="FF333333"/>
            <rFont val="Calibri"/>
            <family val="2"/>
          </rPr>
          <t>SOURCE: Southern and Eastern Africa Consortium for Monitoring Educational Quality (SACMEQ). Students achieving at least proficiency Level 5. Grade 6</t>
        </r>
      </text>
    </comment>
    <comment ref="G21" authorId="0" shapeId="0" xr:uid="{00000000-0006-0000-3800-000008000000}">
      <text>
        <r>
          <rPr>
            <sz val="10"/>
            <color rgb="FF333333"/>
            <rFont val="Calibri"/>
            <family val="2"/>
          </rPr>
          <t>SOURCE: CONFEMEN Programme for the Analysis of Education Systems (PASEC). Students achieving at least proficiency Level 4. Grade 6</t>
        </r>
      </text>
    </comment>
    <comment ref="G22" authorId="0" shapeId="0" xr:uid="{00000000-0006-0000-3800-000009000000}">
      <text>
        <r>
          <rPr>
            <sz val="10"/>
            <color rgb="FF333333"/>
            <rFont val="Calibri"/>
            <family val="2"/>
          </rPr>
          <t>SOURCE: CONFEMEN Programme for the Analysis of Education Systems (PASEC). Students achieving at least proficiency Level 4. Grade 6</t>
        </r>
      </text>
    </comment>
    <comment ref="G23" authorId="0" shapeId="0" xr:uid="{00000000-0006-0000-3800-00000A000000}">
      <text>
        <r>
          <rPr>
            <sz val="10"/>
            <color rgb="FF333333"/>
            <rFont val="Calibri"/>
            <family val="2"/>
          </rPr>
          <t>SOURCE: CONFEMEN Programme for the Analysis of Education Systems (PASEC). Students achieving at least proficiency Level 4. Grade 6</t>
        </r>
      </text>
    </comment>
    <comment ref="I24" authorId="0" shapeId="0" xr:uid="{00000000-0006-0000-3800-00000B000000}">
      <text>
        <r>
          <rPr>
            <sz val="10"/>
            <color rgb="FF333333"/>
            <rFont val="Calibri"/>
            <family val="2"/>
          </rPr>
          <t>SOURCE: The People's Action for Learning (PAL) Network. Grade 5</t>
        </r>
      </text>
    </comment>
    <comment ref="G25" authorId="0" shapeId="0" xr:uid="{00000000-0006-0000-3800-00000C000000}">
      <text>
        <r>
          <rPr>
            <sz val="10"/>
            <color rgb="FF333333"/>
            <rFont val="Calibri"/>
            <family val="2"/>
          </rPr>
          <t>SOURCE: CONFEMEN Programme for the Analysis of Education Systems (PASEC). Students achieving at least proficiency Level 4. Grade 6</t>
        </r>
      </text>
    </comment>
    <comment ref="G26" authorId="0" shapeId="0" xr:uid="{00000000-0006-0000-3800-00000D000000}">
      <text>
        <r>
          <rPr>
            <sz val="10"/>
            <color rgb="FF333333"/>
            <rFont val="Calibri"/>
            <family val="2"/>
          </rPr>
          <t>SOURCE: CONFEMEN Programme for the Analysis of Education Systems (PASEC). Students achieving at least proficiency Level 4. Grade 6</t>
        </r>
      </text>
    </comment>
    <comment ref="G27" authorId="0" shapeId="0" xr:uid="{00000000-0006-0000-3800-00000E000000}">
      <text>
        <r>
          <rPr>
            <sz val="10"/>
            <color rgb="FF333333"/>
            <rFont val="Calibri"/>
            <family val="2"/>
          </rPr>
          <t>SOURCE: CONFEMEN Programme for the Analysis of Education Systems (PASEC). Students achieving at least proficiency Level 4. Grade 6</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14" authorId="0" shapeId="0" xr:uid="{00000000-0006-0000-3900-000001000000}">
      <text>
        <r>
          <rPr>
            <sz val="10"/>
            <color rgb="FF333333"/>
            <rFont val="Calibri"/>
            <family val="2"/>
          </rPr>
          <t>SOURCE: CONFEMEN Programme for the Analysis of Education Systems (PASEC). Students achieving at least proficiency Level 4. Grade 6</t>
        </r>
      </text>
    </comment>
    <comment ref="G15" authorId="0" shapeId="0" xr:uid="{00000000-0006-0000-3900-000002000000}">
      <text>
        <r>
          <rPr>
            <sz val="10"/>
            <color rgb="FF333333"/>
            <rFont val="Calibri"/>
            <family val="2"/>
          </rPr>
          <t>SOURCE: CONFEMEN Programme for the Analysis of Education Systems (PASEC). Students achieving at least proficiency Level 4. Grade 6</t>
        </r>
      </text>
    </comment>
    <comment ref="G16" authorId="0" shapeId="0" xr:uid="{00000000-0006-0000-3900-000003000000}">
      <text>
        <r>
          <rPr>
            <sz val="10"/>
            <color rgb="FF333333"/>
            <rFont val="Calibri"/>
            <family val="2"/>
          </rPr>
          <t>SOURCE: CONFEMEN Programme for the Analysis of Education Systems (PASEC). Students achieving at least proficiency Level 4. Grade 6</t>
        </r>
      </text>
    </comment>
    <comment ref="G17" authorId="0" shapeId="0" xr:uid="{00000000-0006-0000-3900-000004000000}">
      <text>
        <r>
          <rPr>
            <sz val="10"/>
            <color rgb="FF333333"/>
            <rFont val="Calibri"/>
            <family val="2"/>
          </rPr>
          <t>SOURCE: CONFEMEN Programme for the Analysis of Education Systems (PASEC). Students achieving at least proficiency Level 4. Grade 6</t>
        </r>
      </text>
    </comment>
    <comment ref="H18" authorId="0" shapeId="0" xr:uid="{00000000-0006-0000-3900-000005000000}">
      <text>
        <r>
          <rPr>
            <sz val="10"/>
            <color rgb="FF333333"/>
            <rFont val="Calibri"/>
            <family val="2"/>
          </rPr>
          <t>SOURCE: National Learning Assessment (NLA): National Assessment of Progress in Education (NAPE); Grade 6; Minimum proficiency level: Adequate level</t>
        </r>
      </text>
    </comment>
    <comment ref="F19" authorId="0" shapeId="0" xr:uid="{00000000-0006-0000-3900-000006000000}">
      <text>
        <r>
          <rPr>
            <sz val="10"/>
            <color rgb="FF333333"/>
            <rFont val="Calibri"/>
            <family val="2"/>
          </rPr>
          <t>SOURCE: Southern and Eastern Africa Consortium for Monitoring Educational Quality (SACMEQ). Students achieving at least proficiency Level 5. Grade 6</t>
        </r>
      </text>
    </comment>
    <comment ref="F20" authorId="0" shapeId="0" xr:uid="{00000000-0006-0000-3900-000007000000}">
      <text>
        <r>
          <rPr>
            <sz val="10"/>
            <color rgb="FF333333"/>
            <rFont val="Calibri"/>
            <family val="2"/>
          </rPr>
          <t>SOURCE: Southern and Eastern Africa Consortium for Monitoring Educational Quality (SACMEQ). Students achieving at least proficiency Level 5. Grade 6</t>
        </r>
      </text>
    </comment>
    <comment ref="G21" authorId="0" shapeId="0" xr:uid="{00000000-0006-0000-3900-000008000000}">
      <text>
        <r>
          <rPr>
            <sz val="10"/>
            <color rgb="FF333333"/>
            <rFont val="Calibri"/>
            <family val="2"/>
          </rPr>
          <t>SOURCE: CONFEMEN Programme for the Analysis of Education Systems (PASEC). Students achieving at least proficiency Level 4. Grade 6</t>
        </r>
      </text>
    </comment>
    <comment ref="G22" authorId="0" shapeId="0" xr:uid="{00000000-0006-0000-3900-000009000000}">
      <text>
        <r>
          <rPr>
            <sz val="10"/>
            <color rgb="FF333333"/>
            <rFont val="Calibri"/>
            <family val="2"/>
          </rPr>
          <t>SOURCE: CONFEMEN Programme for the Analysis of Education Systems (PASEC). Students achieving at least proficiency Level 4. Grade 6</t>
        </r>
      </text>
    </comment>
    <comment ref="G23" authorId="0" shapeId="0" xr:uid="{00000000-0006-0000-3900-00000A000000}">
      <text>
        <r>
          <rPr>
            <sz val="10"/>
            <color rgb="FF333333"/>
            <rFont val="Calibri"/>
            <family val="2"/>
          </rPr>
          <t>SOURCE: CONFEMEN Programme for the Analysis of Education Systems (PASEC). Students achieving at least proficiency Level 4. Grade 6</t>
        </r>
      </text>
    </comment>
    <comment ref="I24" authorId="0" shapeId="0" xr:uid="{00000000-0006-0000-3900-00000B000000}">
      <text>
        <r>
          <rPr>
            <sz val="10"/>
            <color rgb="FF333333"/>
            <rFont val="Calibri"/>
            <family val="2"/>
          </rPr>
          <t>SOURCE: The People's Action for Learning (PAL) Network. Grade 5</t>
        </r>
      </text>
    </comment>
    <comment ref="G25" authorId="0" shapeId="0" xr:uid="{00000000-0006-0000-3900-00000C000000}">
      <text>
        <r>
          <rPr>
            <sz val="10"/>
            <color rgb="FF333333"/>
            <rFont val="Calibri"/>
            <family val="2"/>
          </rPr>
          <t>SOURCE: CONFEMEN Programme for the Analysis of Education Systems (PASEC). Students achieving at least proficiency Level 4. Grade 6</t>
        </r>
      </text>
    </comment>
    <comment ref="G26" authorId="0" shapeId="0" xr:uid="{00000000-0006-0000-3900-00000D000000}">
      <text>
        <r>
          <rPr>
            <sz val="10"/>
            <color rgb="FF333333"/>
            <rFont val="Calibri"/>
            <family val="2"/>
          </rPr>
          <t>SOURCE: CONFEMEN Programme for the Analysis of Education Systems (PASEC). Students achieving at least proficiency Level 4. Grade 6</t>
        </r>
      </text>
    </comment>
    <comment ref="G27" authorId="0" shapeId="0" xr:uid="{00000000-0006-0000-3900-00000E000000}">
      <text>
        <r>
          <rPr>
            <sz val="10"/>
            <color rgb="FF333333"/>
            <rFont val="Calibri"/>
            <family val="2"/>
          </rPr>
          <t>SOURCE: CONFEMEN Programme for the Analysis of Education Systems (PASEC). Students achieving at least proficiency Level 4. Grade 6</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14" authorId="0" shapeId="0" xr:uid="{00000000-0006-0000-3A00-000001000000}">
      <text>
        <r>
          <rPr>
            <sz val="10"/>
            <color rgb="FF333333"/>
            <rFont val="Calibri"/>
            <family val="2"/>
          </rPr>
          <t>SOURCE: National Learning Assessment (NLA): National Assessment of Progress in Education (NAPE); Grade 9; Minimum proficiency level: Adequate level</t>
        </r>
      </text>
    </comment>
    <comment ref="H15" authorId="0" shapeId="0" xr:uid="{00000000-0006-0000-3A00-000002000000}">
      <text>
        <r>
          <rPr>
            <sz val="10"/>
            <color rgb="FF333333"/>
            <rFont val="Calibri"/>
            <family val="2"/>
          </rPr>
          <t>SOURCE: Programme for International Student Assessment (PISA). Students achieving at least proficiency Level 2. Modal grade for PISA: http://dx.doi.org/10.1787/888934038799</t>
        </r>
      </text>
    </comment>
    <comment ref="K16" authorId="0" shapeId="0" xr:uid="{00000000-0006-0000-3A00-000003000000}">
      <text>
        <r>
          <rPr>
            <sz val="10"/>
            <color rgb="FF333333"/>
            <rFont val="Calibri"/>
            <family val="2"/>
          </rPr>
          <t>SOURCE: Programme for International Student Assessment (PISA). Students achieving at least proficiency Level 2. Modal grade for PISA: http://dx.doi.org/10.1787/888934038799</t>
        </r>
      </text>
    </comment>
    <comment ref="E17" authorId="0" shapeId="0" xr:uid="{00000000-0006-0000-3A00-000004000000}">
      <text>
        <r>
          <rPr>
            <sz val="10"/>
            <color rgb="FF333333"/>
            <rFont val="Calibri"/>
            <family val="2"/>
          </rPr>
          <t>SOURCE: Programme for International Student Assessment (PISA). Students achieving at least proficiency Level 2. Modal grade for PISA: http://dx.doi.org/10.1787/888934038799</t>
        </r>
      </text>
    </comment>
    <comment ref="H17" authorId="0" shapeId="0" xr:uid="{00000000-0006-0000-3A00-000005000000}">
      <text>
        <r>
          <rPr>
            <sz val="10"/>
            <color rgb="FF333333"/>
            <rFont val="Calibri"/>
            <family val="2"/>
          </rPr>
          <t>SOURCE: Programme for International Student Assessment (PISA). Students achieving at least proficiency Level 2. Modal grade for PISA: http://dx.doi.org/10.1787/888934038799</t>
        </r>
      </text>
    </comment>
    <comment ref="H18" authorId="0" shapeId="0" xr:uid="{00000000-0006-0000-3A00-000006000000}">
      <text>
        <r>
          <rPr>
            <sz val="10"/>
            <color rgb="FF333333"/>
            <rFont val="Calibri"/>
            <family val="2"/>
          </rPr>
          <t>SOURCE: Programme for International Student Assessment (PISA) for Development. Students achieving at least proficiency Level 2. Modal grade for PISA: http://dx.doi.org/10.1787/888934038799</t>
        </r>
      </text>
    </comment>
    <comment ref="H19" authorId="0" shapeId="0" xr:uid="{00000000-0006-0000-3A00-000007000000}">
      <text>
        <r>
          <rPr>
            <sz val="10"/>
            <color rgb="FF333333"/>
            <rFont val="Calibri"/>
            <family val="2"/>
          </rPr>
          <t>SOURCE: Programme for International Student Assessment (PISA) for Development. Students achieving at least proficiency Level 2. Modal grade for PISA: http://dx.doi.org/10.1787/888934038799</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14" authorId="0" shapeId="0" xr:uid="{00000000-0006-0000-3B00-000001000000}">
      <text>
        <r>
          <rPr>
            <sz val="10"/>
            <color rgb="FF333333"/>
            <rFont val="Calibri"/>
            <family val="2"/>
          </rPr>
          <t>SOURCE: National Learning Assessment (NLA): National Assessment of Progress in Education (NAPE); Grade 9; Minimum proficiency level: Adequate level</t>
        </r>
      </text>
    </comment>
    <comment ref="H15" authorId="0" shapeId="0" xr:uid="{00000000-0006-0000-3B00-000002000000}">
      <text>
        <r>
          <rPr>
            <sz val="10"/>
            <color rgb="FF333333"/>
            <rFont val="Calibri"/>
            <family val="2"/>
          </rPr>
          <t>SOURCE: Programme for International Student Assessment (PISA). Students achieving at least proficiency Level 2. Modal grade for PISA: http://dx.doi.org/10.1787/888934038799</t>
        </r>
      </text>
    </comment>
    <comment ref="K16" authorId="0" shapeId="0" xr:uid="{00000000-0006-0000-3B00-000003000000}">
      <text>
        <r>
          <rPr>
            <sz val="10"/>
            <color rgb="FF333333"/>
            <rFont val="Calibri"/>
            <family val="2"/>
          </rPr>
          <t>SOURCE: Programme for International Student Assessment (PISA). Students achieving at least proficiency Level 2. Modal grade for PISA: http://dx.doi.org/10.1787/888934038799</t>
        </r>
      </text>
    </comment>
    <comment ref="E17" authorId="0" shapeId="0" xr:uid="{00000000-0006-0000-3B00-000004000000}">
      <text>
        <r>
          <rPr>
            <sz val="10"/>
            <color rgb="FF333333"/>
            <rFont val="Calibri"/>
            <family val="2"/>
          </rPr>
          <t>SOURCE: Programme for International Student Assessment (PISA). Students achieving at least proficiency Level 2. Modal grade for PISA: http://dx.doi.org/10.1787/888934038799</t>
        </r>
      </text>
    </comment>
    <comment ref="H17" authorId="0" shapeId="0" xr:uid="{00000000-0006-0000-3B00-000005000000}">
      <text>
        <r>
          <rPr>
            <sz val="10"/>
            <color rgb="FF333333"/>
            <rFont val="Calibri"/>
            <family val="2"/>
          </rPr>
          <t>SOURCE: Programme for International Student Assessment (PISA). Students achieving at least proficiency Level 2. Modal grade for PISA: http://dx.doi.org/10.1787/888934038799</t>
        </r>
      </text>
    </comment>
    <comment ref="H18" authorId="0" shapeId="0" xr:uid="{00000000-0006-0000-3B00-000006000000}">
      <text>
        <r>
          <rPr>
            <sz val="10"/>
            <color rgb="FF333333"/>
            <rFont val="Calibri"/>
            <family val="2"/>
          </rPr>
          <t>SOURCE: Programme for International Student Assessment (PISA) for Development. Students achieving at least proficiency Level 2. Modal grade for PISA: http://dx.doi.org/10.1787/888934038799</t>
        </r>
      </text>
    </comment>
    <comment ref="H19" authorId="0" shapeId="0" xr:uid="{00000000-0006-0000-3B00-000007000000}">
      <text>
        <r>
          <rPr>
            <sz val="10"/>
            <color rgb="FF333333"/>
            <rFont val="Calibri"/>
            <family val="2"/>
          </rPr>
          <t>SOURCE: Programme for International Student Assessment (PISA) for Development. Students achieving at least proficiency Level 2. Modal grade for PISA: http://dx.doi.org/10.1787/888934038799</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21" authorId="0" shapeId="0" xr:uid="{00000000-0006-0000-0600-000001000000}">
      <text>
        <r>
          <rPr>
            <sz val="10"/>
            <color rgb="FF333333"/>
            <rFont val="Calibri"/>
            <family val="2"/>
          </rPr>
          <t>QUALIFIER: This data point is an ESTIMATE produced by the UNESCO INSTITUTE FOR STATISTICS.</t>
        </r>
      </text>
    </comment>
    <comment ref="E22" authorId="0" shapeId="0" xr:uid="{00000000-0006-0000-0600-000002000000}">
      <text>
        <r>
          <rPr>
            <sz val="10"/>
            <color rgb="FF333333"/>
            <rFont val="Calibri"/>
            <family val="2"/>
          </rPr>
          <t>QUALIFIER: This data point is a NATIONAL ESTIMATE.</t>
        </r>
      </text>
    </comment>
    <comment ref="D36" authorId="0" shapeId="0" xr:uid="{00000000-0006-0000-0600-000003000000}">
      <text>
        <r>
          <rPr>
            <sz val="10"/>
            <color rgb="FF333333"/>
            <rFont val="Calibri"/>
            <family val="2"/>
          </rPr>
          <t>QUALIFIER: This data point is an ESTIMATE produced by the UNESCO INSTITUTE FOR STATISTICS.</t>
        </r>
      </text>
    </comment>
    <comment ref="C37" authorId="0" shapeId="0" xr:uid="{00000000-0006-0000-0600-000004000000}">
      <text>
        <r>
          <rPr>
            <sz val="10"/>
            <color rgb="FF333333"/>
            <rFont val="Calibri"/>
            <family val="2"/>
          </rPr>
          <t>QUALIFIER: This data point is an ESTIMATE produced by the UNESCO INSTITUTE FOR STATISTICS.</t>
        </r>
      </text>
    </comment>
    <comment ref="D37" authorId="0" shapeId="0" xr:uid="{00000000-0006-0000-0600-000005000000}">
      <text>
        <r>
          <rPr>
            <sz val="10"/>
            <color rgb="FF333333"/>
            <rFont val="Calibri"/>
            <family val="2"/>
          </rPr>
          <t>QUALIFIER: This data point is an ESTIMATE produced by the UNESCO INSTITUTE FOR STATISTICS.</t>
        </r>
      </text>
    </comment>
    <comment ref="E37" authorId="0" shapeId="0" xr:uid="{00000000-0006-0000-0600-000006000000}">
      <text>
        <r>
          <rPr>
            <sz val="10"/>
            <color rgb="FF333333"/>
            <rFont val="Calibri"/>
            <family val="2"/>
          </rPr>
          <t>QUALIFIER: This data point is an ESTIMATE produced by the UNESCO INSTITUTE FOR STATISTICS.</t>
        </r>
      </text>
    </comment>
    <comment ref="F37" authorId="0" shapeId="0" xr:uid="{00000000-0006-0000-0600-000007000000}">
      <text>
        <r>
          <rPr>
            <sz val="10"/>
            <color rgb="FF333333"/>
            <rFont val="Calibri"/>
            <family val="2"/>
          </rPr>
          <t>QUALIFIER: This data point is an ESTIMATE produced by the UNESCO INSTITUTE FOR STATISTICS.</t>
        </r>
      </text>
    </comment>
    <comment ref="E40" authorId="0" shapeId="0" xr:uid="{00000000-0006-0000-0600-000008000000}">
      <text>
        <r>
          <rPr>
            <sz val="10"/>
            <color rgb="FF333333"/>
            <rFont val="Calibri"/>
            <family val="2"/>
          </rPr>
          <t>QUALIFIER: This data point is an ESTIMATE produced by the UNESCO INSTITUTE FOR STATISTICS.</t>
        </r>
      </text>
    </comment>
    <comment ref="C47" authorId="0" shapeId="0" xr:uid="{00000000-0006-0000-0600-000009000000}">
      <text>
        <r>
          <rPr>
            <sz val="10"/>
            <color rgb="FF333333"/>
            <rFont val="Calibri"/>
            <family val="2"/>
          </rPr>
          <t>QUALIFIER: This data point is an ESTIMATE produced by the UNESCO INSTITUTE FOR STATISTICS.</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14" authorId="0" shapeId="0" xr:uid="{00000000-0006-0000-3C00-000001000000}">
      <text>
        <r>
          <rPr>
            <sz val="10"/>
            <color rgb="FF333333"/>
            <rFont val="Calibri"/>
            <family val="2"/>
          </rPr>
          <t>SOURCE: National Learning Assessment (NLA): National Assessment of Progress in Education (NAPE); Grade 9; Minimum proficiency level: Adequate level</t>
        </r>
      </text>
    </comment>
    <comment ref="H15" authorId="0" shapeId="0" xr:uid="{00000000-0006-0000-3C00-000002000000}">
      <text>
        <r>
          <rPr>
            <sz val="10"/>
            <color rgb="FF333333"/>
            <rFont val="Calibri"/>
            <family val="2"/>
          </rPr>
          <t>SOURCE: Programme for International Student Assessment (PISA). Students achieving at least proficiency Level 2. Modal grade for PISA: http://dx.doi.org/10.1787/888934038799</t>
        </r>
      </text>
    </comment>
    <comment ref="K16" authorId="0" shapeId="0" xr:uid="{00000000-0006-0000-3C00-000003000000}">
      <text>
        <r>
          <rPr>
            <sz val="10"/>
            <color rgb="FF333333"/>
            <rFont val="Calibri"/>
            <family val="2"/>
          </rPr>
          <t>SOURCE: Programme for International Student Assessment (PISA). Students achieving at least proficiency Level 2. Modal grade for PISA: http://dx.doi.org/10.1787/888934038799</t>
        </r>
      </text>
    </comment>
    <comment ref="E17" authorId="0" shapeId="0" xr:uid="{00000000-0006-0000-3C00-000004000000}">
      <text>
        <r>
          <rPr>
            <sz val="10"/>
            <color rgb="FF333333"/>
            <rFont val="Calibri"/>
            <family val="2"/>
          </rPr>
          <t>SOURCE: Programme for International Student Assessment (PISA). Students achieving at least proficiency Level 2. Modal grade for PISA: http://dx.doi.org/10.1787/888934038799</t>
        </r>
      </text>
    </comment>
    <comment ref="H17" authorId="0" shapeId="0" xr:uid="{00000000-0006-0000-3C00-000005000000}">
      <text>
        <r>
          <rPr>
            <sz val="10"/>
            <color rgb="FF333333"/>
            <rFont val="Calibri"/>
            <family val="2"/>
          </rPr>
          <t>SOURCE: Programme for International Student Assessment (PISA). Students achieving at least proficiency Level 2. Modal grade for PISA: http://dx.doi.org/10.1787/888934038799</t>
        </r>
      </text>
    </comment>
    <comment ref="H18" authorId="0" shapeId="0" xr:uid="{00000000-0006-0000-3C00-000006000000}">
      <text>
        <r>
          <rPr>
            <sz val="10"/>
            <color rgb="FF333333"/>
            <rFont val="Calibri"/>
            <family val="2"/>
          </rPr>
          <t>SOURCE: Programme for International Student Assessment (PISA) for Development. Students achieving at least proficiency Level 2. Modal grade for PISA: http://dx.doi.org/10.1787/888934038799</t>
        </r>
      </text>
    </comment>
    <comment ref="H19" authorId="0" shapeId="0" xr:uid="{00000000-0006-0000-3C00-000007000000}">
      <text>
        <r>
          <rPr>
            <sz val="10"/>
            <color rgb="FF333333"/>
            <rFont val="Calibri"/>
            <family val="2"/>
          </rPr>
          <t>SOURCE: Programme for International Student Assessment (PISA) for Development. Students achieving at least proficiency Level 2. Modal grade for PISA: http://dx.doi.org/10.1787/888934038799</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14" authorId="0" shapeId="0" xr:uid="{00000000-0006-0000-3D00-000001000000}">
      <text>
        <r>
          <rPr>
            <sz val="10"/>
            <color rgb="FF333333"/>
            <rFont val="Calibri"/>
            <family val="2"/>
          </rPr>
          <t>SOURCE: CONFEMEN Programme for the Analysis of Education Systems (PASEC). Students achieving at least proficiency Level 2. Grade 2</t>
        </r>
      </text>
    </comment>
    <comment ref="G15" authorId="0" shapeId="0" xr:uid="{00000000-0006-0000-3D00-000002000000}">
      <text>
        <r>
          <rPr>
            <sz val="10"/>
            <color rgb="FF333333"/>
            <rFont val="Calibri"/>
            <family val="2"/>
          </rPr>
          <t>SOURCE: CONFEMEN Programme for the Analysis of Education Systems (PASEC). Students achieving at least proficiency Level 2. Grade 2</t>
        </r>
      </text>
    </comment>
    <comment ref="G16" authorId="0" shapeId="0" xr:uid="{00000000-0006-0000-3D00-000003000000}">
      <text>
        <r>
          <rPr>
            <sz val="10"/>
            <color rgb="FF333333"/>
            <rFont val="Calibri"/>
            <family val="2"/>
          </rPr>
          <t>SOURCE: CONFEMEN Programme for the Analysis of Education Systems (PASEC). Students achieving at least proficiency Level 2. Grade 2</t>
        </r>
      </text>
    </comment>
    <comment ref="G17" authorId="0" shapeId="0" xr:uid="{00000000-0006-0000-3D00-000004000000}">
      <text>
        <r>
          <rPr>
            <sz val="10"/>
            <color rgb="FF333333"/>
            <rFont val="Calibri"/>
            <family val="2"/>
          </rPr>
          <t>SOURCE: CONFEMEN Programme for the Analysis of Education Systems (PASEC). Students achieving at least proficiency Level 2. Grade 2</t>
        </r>
      </text>
    </comment>
    <comment ref="K18" authorId="0" shapeId="0" xr:uid="{00000000-0006-0000-3D00-000005000000}">
      <text>
        <r>
          <rPr>
            <sz val="10"/>
            <color rgb="FF333333"/>
            <rFont val="Calibri"/>
            <family val="2"/>
          </rPr>
          <t>SOURCE: Multiple Indicator Cluster Survey (MICS6); Children attending grade 2/3; Minimum proficiency level: Foundational numeracy skills. The minimum proficiency level alignment of this assessment is pending and subject to harmonization.</t>
        </r>
      </text>
    </comment>
    <comment ref="I19" authorId="0" shapeId="0" xr:uid="{00000000-0006-0000-3D00-000006000000}">
      <text>
        <r>
          <rPr>
            <sz val="10"/>
            <color rgb="FF333333"/>
            <rFont val="Calibri"/>
            <family val="2"/>
          </rPr>
          <t>SOURCE: National Learning Assessment (NLA): National Assessment Systems for Monitoring Learner Achievement (NASMLA); Grade 3; Minimum proficiency level: Level 3</t>
        </r>
      </text>
    </comment>
    <comment ref="K19" authorId="0" shapeId="0" xr:uid="{00000000-0006-0000-3D00-000007000000}">
      <text>
        <r>
          <rPr>
            <sz val="10"/>
            <color rgb="FF333333"/>
            <rFont val="Calibri"/>
            <family val="2"/>
          </rPr>
          <t>SOURCE: National Learning Assessment (NLA): National Assessment Systems for Monitoring Learner Achievement (NASMLA); Grade 3; Minimum proficiency level: Level 3</t>
        </r>
      </text>
    </comment>
    <comment ref="K20" authorId="0" shapeId="0" xr:uid="{00000000-0006-0000-3D00-000008000000}">
      <text>
        <r>
          <rPr>
            <sz val="10"/>
            <color rgb="FF333333"/>
            <rFont val="Calibri"/>
            <family val="2"/>
          </rPr>
          <t>SOURCE: Multiple Indicator Cluster Survey (MICS6); Children attending grade 2/3; Minimum proficiency level: Foundational numeracy skills. The minimum proficiency level alignment of this assessment is pending and subject to harmonization.</t>
        </r>
      </text>
    </comment>
    <comment ref="G21" authorId="0" shapeId="0" xr:uid="{00000000-0006-0000-3D00-000009000000}">
      <text>
        <r>
          <rPr>
            <sz val="10"/>
            <color rgb="FF333333"/>
            <rFont val="Calibri"/>
            <family val="2"/>
          </rPr>
          <t>SOURCE: National Learning Assessment (NLA): National Assessment of Progress in Education (NAPE); Grade 3; Minimum proficiency level: Advanced Level</t>
        </r>
      </text>
    </comment>
    <comment ref="H21" authorId="0" shapeId="0" xr:uid="{00000000-0006-0000-3D00-00000A000000}">
      <text>
        <r>
          <rPr>
            <sz val="10"/>
            <color rgb="FF333333"/>
            <rFont val="Calibri"/>
            <family val="2"/>
          </rPr>
          <t>SOURCE: National Learning Assessment (NLA): National Assessment of Progress in Education (NAPE); Grade 3; Minimum proficiency level: Advance</t>
        </r>
      </text>
    </comment>
    <comment ref="I22" authorId="0" shapeId="0" xr:uid="{00000000-0006-0000-3D00-00000B000000}">
      <text>
        <r>
          <rPr>
            <sz val="10"/>
            <color rgb="FF333333"/>
            <rFont val="Calibri"/>
            <family val="2"/>
          </rPr>
          <t>SOURCE: The People's Action for Learning (PAL) Network. Grade 3</t>
        </r>
      </text>
    </comment>
    <comment ref="D23" authorId="0" shapeId="0" xr:uid="{00000000-0006-0000-3D00-00000C000000}">
      <text>
        <r>
          <rPr>
            <sz val="10"/>
            <color rgb="FF333333"/>
            <rFont val="Calibri"/>
            <family val="2"/>
          </rPr>
          <t>SOURCE: Trends in International Mathematics and Science Study (TIMSS). Students achieving at least Intermediate International Benchmark. Grade 4</t>
        </r>
      </text>
    </comment>
    <comment ref="H23" authorId="0" shapeId="0" xr:uid="{00000000-0006-0000-3D00-00000D000000}">
      <text>
        <r>
          <rPr>
            <sz val="10"/>
            <color rgb="FF333333"/>
            <rFont val="Calibri"/>
            <family val="2"/>
          </rPr>
          <t>SOURCE: Trends in International Mathematics and Science Study (TIMSS). Students achieving at least Intermediate International Benchmark. Grade 4</t>
        </r>
      </text>
    </comment>
    <comment ref="D24" authorId="0" shapeId="0" xr:uid="{00000000-0006-0000-3D00-00000E000000}">
      <text>
        <r>
          <rPr>
            <sz val="10"/>
            <color rgb="FF333333"/>
            <rFont val="Calibri"/>
            <family val="2"/>
          </rPr>
          <t>SOURCE: Trends in International Mathematics and Science Study (TIMSS). Students achieving at least Intermediate International Benchmark. Grade 4</t>
        </r>
      </text>
    </comment>
    <comment ref="D25" authorId="0" shapeId="0" xr:uid="{00000000-0006-0000-3D00-00000F000000}">
      <text>
        <r>
          <rPr>
            <sz val="10"/>
            <color rgb="FF333333"/>
            <rFont val="Calibri"/>
            <family val="2"/>
          </rPr>
          <t>SOURCE: Trends in International Mathematics and Science Study (TIMSS). Students achieving at least Intermediate International Benchmark. Grade 4</t>
        </r>
      </text>
    </comment>
    <comment ref="K26" authorId="0" shapeId="0" xr:uid="{00000000-0006-0000-3D00-000010000000}">
      <text>
        <r>
          <rPr>
            <sz val="10"/>
            <color rgb="FF333333"/>
            <rFont val="Calibri"/>
            <family val="2"/>
          </rPr>
          <t>SOURCE: Multiple Indicator Cluster Survey (MICS6); Children attending grade 2/3; Minimum proficiency level: Foundational numeracy skills. The minimum proficiency level alignment of this assessment is pending and subject to harmonization.</t>
        </r>
      </text>
    </comment>
    <comment ref="L27" authorId="0" shapeId="0" xr:uid="{00000000-0006-0000-3D00-000011000000}">
      <text>
        <r>
          <rPr>
            <sz val="10"/>
            <color rgb="FF333333"/>
            <rFont val="Calibri"/>
            <family val="2"/>
          </rPr>
          <t>SOURCE: Multiple Indicator Cluster Survey (MICS6); Children attending grade 2/3; Minimum proficiency level: Foundational numeracy skills. The minimum proficiency level alignment of this assessment is pending and subject to harmonization.</t>
        </r>
      </text>
    </comment>
    <comment ref="G28" authorId="0" shapeId="0" xr:uid="{00000000-0006-0000-3D00-000012000000}">
      <text>
        <r>
          <rPr>
            <sz val="10"/>
            <color rgb="FF333333"/>
            <rFont val="Calibri"/>
            <family val="2"/>
          </rPr>
          <t>SOURCE: CONFEMEN Programme for the Analysis of Education Systems (PASEC). Students achieving at least proficiency Level 2. Grade 2</t>
        </r>
      </text>
    </comment>
    <comment ref="G29" authorId="0" shapeId="0" xr:uid="{00000000-0006-0000-3D00-000013000000}">
      <text>
        <r>
          <rPr>
            <sz val="10"/>
            <color rgb="FF333333"/>
            <rFont val="Calibri"/>
            <family val="2"/>
          </rPr>
          <t>SOURCE: CONFEMEN Programme for the Analysis of Education Systems (PASEC). Students achieving at least proficiency Level 2. Grade 2</t>
        </r>
      </text>
    </comment>
    <comment ref="G30" authorId="0" shapeId="0" xr:uid="{00000000-0006-0000-3D00-000014000000}">
      <text>
        <r>
          <rPr>
            <sz val="10"/>
            <color rgb="FF333333"/>
            <rFont val="Calibri"/>
            <family val="2"/>
          </rPr>
          <t>SOURCE: CONFEMEN Programme for the Analysis of Education Systems (PASEC). Students achieving at least proficiency Level 2. Grade 2</t>
        </r>
      </text>
    </comment>
    <comment ref="K31" authorId="0" shapeId="0" xr:uid="{00000000-0006-0000-3D00-000015000000}">
      <text>
        <r>
          <rPr>
            <sz val="10"/>
            <color rgb="FF333333"/>
            <rFont val="Calibri"/>
            <family val="2"/>
          </rPr>
          <t>SOURCE: Multiple Indicator Cluster Survey (MICS6); Children attending grade 2/3; Minimum proficiency level: Foundational numeracy skills. The minimum proficiency level alignment of this assessment is pending and subject to harmonization.</t>
        </r>
      </text>
    </comment>
    <comment ref="J32" authorId="0" shapeId="0" xr:uid="{00000000-0006-0000-3D00-000016000000}">
      <text>
        <r>
          <rPr>
            <sz val="10"/>
            <color rgb="FF333333"/>
            <rFont val="Calibri"/>
            <family val="2"/>
          </rPr>
          <t>SOURCE: Multiple Indicator Cluster Survey (MICS6); Children attending grade 2/3; Minimum proficiency level: Foundational numeracy skills. The minimum proficiency level alignment of this assessment is pending and subject to harmonization.</t>
        </r>
      </text>
    </comment>
    <comment ref="I33" authorId="0" shapeId="0" xr:uid="{00000000-0006-0000-3D00-000017000000}">
      <text>
        <r>
          <rPr>
            <sz val="10"/>
            <color rgb="FF333333"/>
            <rFont val="Calibri"/>
            <family val="2"/>
          </rPr>
          <t>SOURCE: The People's Action for Learning (PAL) Network. Grade 3</t>
        </r>
      </text>
    </comment>
    <comment ref="G34" authorId="0" shapeId="0" xr:uid="{00000000-0006-0000-3D00-000018000000}">
      <text>
        <r>
          <rPr>
            <sz val="10"/>
            <color rgb="FF333333"/>
            <rFont val="Calibri"/>
            <family val="2"/>
          </rPr>
          <t>SOURCE: CONFEMEN Programme for the Analysis of Education Systems (PASEC). Students achieving at least proficiency Level 2. Grade 2</t>
        </r>
      </text>
    </comment>
    <comment ref="J35" authorId="0" shapeId="0" xr:uid="{00000000-0006-0000-3D00-000019000000}">
      <text>
        <r>
          <rPr>
            <sz val="10"/>
            <color rgb="FF333333"/>
            <rFont val="Calibri"/>
            <family val="2"/>
          </rPr>
          <t>SOURCE: National Learning Assessment (NLA) is LEARNigeria. Grade 2 level numeracy (single digit multiplication) is Mathemtatics</t>
        </r>
      </text>
    </comment>
    <comment ref="G36" authorId="0" shapeId="0" xr:uid="{00000000-0006-0000-3D00-00001A000000}">
      <text>
        <r>
          <rPr>
            <sz val="10"/>
            <color rgb="FF333333"/>
            <rFont val="Calibri"/>
            <family val="2"/>
          </rPr>
          <t>SOURCE: CONFEMEN Programme for the Analysis of Education Systems (PASEC). Students achieving at least proficiency Level 2. Grade 2</t>
        </r>
      </text>
    </comment>
    <comment ref="J37" authorId="0" shapeId="0" xr:uid="{00000000-0006-0000-3D00-00001B000000}">
      <text>
        <r>
          <rPr>
            <sz val="10"/>
            <color rgb="FF333333"/>
            <rFont val="Calibri"/>
            <family val="2"/>
          </rPr>
          <t>SOURCE: Multiple Indicator Cluster Survey (MICS6); Children attending grade 2/3; Minimum proficiency level: Foundational numeracy skills. The minimum proficiency level alignment of this assessment is pending and subject to harmonization.</t>
        </r>
      </text>
    </comment>
    <comment ref="G38" authorId="0" shapeId="0" xr:uid="{00000000-0006-0000-3D00-00001C000000}">
      <text>
        <r>
          <rPr>
            <sz val="10"/>
            <color rgb="FF333333"/>
            <rFont val="Calibri"/>
            <family val="2"/>
          </rPr>
          <t>SOURCE: CONFEMEN Programme for the Analysis of Education Systems (PASEC). Students achieving at least proficiency Level 2. Grade 2</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14" authorId="0" shapeId="0" xr:uid="{00000000-0006-0000-3E00-000001000000}">
      <text>
        <r>
          <rPr>
            <sz val="10"/>
            <color rgb="FF333333"/>
            <rFont val="Calibri"/>
            <family val="2"/>
          </rPr>
          <t>SOURCE: CONFEMEN Programme for the Analysis of Education Systems (PASEC). Students achieving at least proficiency Level 2. Grade 2</t>
        </r>
      </text>
    </comment>
    <comment ref="G15" authorId="0" shapeId="0" xr:uid="{00000000-0006-0000-3E00-000002000000}">
      <text>
        <r>
          <rPr>
            <sz val="10"/>
            <color rgb="FF333333"/>
            <rFont val="Calibri"/>
            <family val="2"/>
          </rPr>
          <t>SOURCE: CONFEMEN Programme for the Analysis of Education Systems (PASEC). Students achieving at least proficiency Level 2. Grade 2</t>
        </r>
      </text>
    </comment>
    <comment ref="G16" authorId="0" shapeId="0" xr:uid="{00000000-0006-0000-3E00-000003000000}">
      <text>
        <r>
          <rPr>
            <sz val="10"/>
            <color rgb="FF333333"/>
            <rFont val="Calibri"/>
            <family val="2"/>
          </rPr>
          <t>SOURCE: CONFEMEN Programme for the Analysis of Education Systems (PASEC). Students achieving at least proficiency Level 2. Grade 2</t>
        </r>
      </text>
    </comment>
    <comment ref="G17" authorId="0" shapeId="0" xr:uid="{00000000-0006-0000-3E00-000004000000}">
      <text>
        <r>
          <rPr>
            <sz val="10"/>
            <color rgb="FF333333"/>
            <rFont val="Calibri"/>
            <family val="2"/>
          </rPr>
          <t>SOURCE: CONFEMEN Programme for the Analysis of Education Systems (PASEC). Students achieving at least proficiency Level 2. Grade 2</t>
        </r>
      </text>
    </comment>
    <comment ref="K18" authorId="0" shapeId="0" xr:uid="{00000000-0006-0000-3E00-000005000000}">
      <text>
        <r>
          <rPr>
            <sz val="10"/>
            <color rgb="FF333333"/>
            <rFont val="Calibri"/>
            <family val="2"/>
          </rPr>
          <t>MAGNITUDE: The value will be 0, and should be treated as NIL. SOURCE: Multiple Indicator Cluster Survey (MICS6); Children attending grade 2/3; Minimum proficiency level: Foundational numeracy skills. The minimum proficiency level alignment of this assessment is pending and subject to harmonization.</t>
        </r>
      </text>
    </comment>
    <comment ref="I19" authorId="0" shapeId="0" xr:uid="{00000000-0006-0000-3E00-000006000000}">
      <text>
        <r>
          <rPr>
            <sz val="10"/>
            <color rgb="FF333333"/>
            <rFont val="Calibri"/>
            <family val="2"/>
          </rPr>
          <t>SOURCE: National Learning Assessment (NLA): National Assessment Systems for Monitoring Learner Achievement (NASMLA); Grade 3; Minimum proficiency level: Level 3</t>
        </r>
      </text>
    </comment>
    <comment ref="K19" authorId="0" shapeId="0" xr:uid="{00000000-0006-0000-3E00-000007000000}">
      <text>
        <r>
          <rPr>
            <sz val="10"/>
            <color rgb="FF333333"/>
            <rFont val="Calibri"/>
            <family val="2"/>
          </rPr>
          <t>SOURCE: National Learning Assessment (NLA): National Assessment Systems for Monitoring Learner Achievement (NASMLA); Grade 3; Minimum proficiency level: Level 3</t>
        </r>
      </text>
    </comment>
    <comment ref="K20" authorId="0" shapeId="0" xr:uid="{00000000-0006-0000-3E00-000008000000}">
      <text>
        <r>
          <rPr>
            <sz val="10"/>
            <color rgb="FF333333"/>
            <rFont val="Calibri"/>
            <family val="2"/>
          </rPr>
          <t>SOURCE: Multiple Indicator Cluster Survey (MICS6); Children attending grade 2/3; Minimum proficiency level: Foundational numeracy skills. The minimum proficiency level alignment of this assessment is pending and subject to harmonization.</t>
        </r>
      </text>
    </comment>
    <comment ref="G21" authorId="0" shapeId="0" xr:uid="{00000000-0006-0000-3E00-000009000000}">
      <text>
        <r>
          <rPr>
            <sz val="10"/>
            <color rgb="FF333333"/>
            <rFont val="Calibri"/>
            <family val="2"/>
          </rPr>
          <t>SOURCE: National Learning Assessment (NLA): National Assessment of Progress in Education (NAPE); Grade 3; Minimum proficiency level: Advanced Level</t>
        </r>
      </text>
    </comment>
    <comment ref="H21" authorId="0" shapeId="0" xr:uid="{00000000-0006-0000-3E00-00000A000000}">
      <text>
        <r>
          <rPr>
            <sz val="10"/>
            <color rgb="FF333333"/>
            <rFont val="Calibri"/>
            <family val="2"/>
          </rPr>
          <t>SOURCE: National Learning Assessment (NLA): National Assessment of Progress in Education (NAPE); Grade 3; Minimum proficiency level: Advance</t>
        </r>
      </text>
    </comment>
    <comment ref="I22" authorId="0" shapeId="0" xr:uid="{00000000-0006-0000-3E00-00000B000000}">
      <text>
        <r>
          <rPr>
            <sz val="10"/>
            <color rgb="FF333333"/>
            <rFont val="Calibri"/>
            <family val="2"/>
          </rPr>
          <t>SOURCE: The People's Action for Learning (PAL) Network. Grade 3</t>
        </r>
      </text>
    </comment>
    <comment ref="D23" authorId="0" shapeId="0" xr:uid="{00000000-0006-0000-3E00-00000C000000}">
      <text>
        <r>
          <rPr>
            <sz val="10"/>
            <color rgb="FF333333"/>
            <rFont val="Calibri"/>
            <family val="2"/>
          </rPr>
          <t>SOURCE: Trends in International Mathematics and Science Study (TIMSS). Students achieving at least Intermediate International Benchmark. Grade 4</t>
        </r>
      </text>
    </comment>
    <comment ref="H23" authorId="0" shapeId="0" xr:uid="{00000000-0006-0000-3E00-00000D000000}">
      <text>
        <r>
          <rPr>
            <sz val="10"/>
            <color rgb="FF333333"/>
            <rFont val="Calibri"/>
            <family val="2"/>
          </rPr>
          <t>SOURCE: Trends in International Mathematics and Science Study (TIMSS). Students achieving at least Intermediate International Benchmark. Grade 4</t>
        </r>
      </text>
    </comment>
    <comment ref="D24" authorId="0" shapeId="0" xr:uid="{00000000-0006-0000-3E00-00000E000000}">
      <text>
        <r>
          <rPr>
            <sz val="10"/>
            <color rgb="FF333333"/>
            <rFont val="Calibri"/>
            <family val="2"/>
          </rPr>
          <t>SOURCE: Trends in International Mathematics and Science Study (TIMSS). Students achieving at least Intermediate International Benchmark. Grade 4</t>
        </r>
      </text>
    </comment>
    <comment ref="D25" authorId="0" shapeId="0" xr:uid="{00000000-0006-0000-3E00-00000F000000}">
      <text>
        <r>
          <rPr>
            <sz val="10"/>
            <color rgb="FF333333"/>
            <rFont val="Calibri"/>
            <family val="2"/>
          </rPr>
          <t>SOURCE: Trends in International Mathematics and Science Study (TIMSS). Students achieving at least Intermediate International Benchmark. Grade 4</t>
        </r>
      </text>
    </comment>
    <comment ref="K26" authorId="0" shapeId="0" xr:uid="{00000000-0006-0000-3E00-000010000000}">
      <text>
        <r>
          <rPr>
            <sz val="10"/>
            <color rgb="FF333333"/>
            <rFont val="Calibri"/>
            <family val="2"/>
          </rPr>
          <t>SOURCE: Multiple Indicator Cluster Survey (MICS6); Children attending grade 2/3; Minimum proficiency level: Foundational numeracy skills. The minimum proficiency level alignment of this assessment is pending and subject to harmonization.</t>
        </r>
      </text>
    </comment>
    <comment ref="L27" authorId="0" shapeId="0" xr:uid="{00000000-0006-0000-3E00-000011000000}">
      <text>
        <r>
          <rPr>
            <sz val="10"/>
            <color rgb="FF333333"/>
            <rFont val="Calibri"/>
            <family val="2"/>
          </rPr>
          <t>SOURCE: Multiple Indicator Cluster Survey (MICS6); Children attending grade 2/3; Minimum proficiency level: Foundational numeracy skills. The minimum proficiency level alignment of this assessment is pending and subject to harmonization.</t>
        </r>
      </text>
    </comment>
    <comment ref="G28" authorId="0" shapeId="0" xr:uid="{00000000-0006-0000-3E00-000012000000}">
      <text>
        <r>
          <rPr>
            <sz val="10"/>
            <color rgb="FF333333"/>
            <rFont val="Calibri"/>
            <family val="2"/>
          </rPr>
          <t>SOURCE: CONFEMEN Programme for the Analysis of Education Systems (PASEC). Students achieving at least proficiency Level 2. Grade 2</t>
        </r>
      </text>
    </comment>
    <comment ref="G29" authorId="0" shapeId="0" xr:uid="{00000000-0006-0000-3E00-000013000000}">
      <text>
        <r>
          <rPr>
            <sz val="10"/>
            <color rgb="FF333333"/>
            <rFont val="Calibri"/>
            <family val="2"/>
          </rPr>
          <t>SOURCE: CONFEMEN Programme for the Analysis of Education Systems (PASEC). Students achieving at least proficiency Level 2. Grade 2</t>
        </r>
      </text>
    </comment>
    <comment ref="G30" authorId="0" shapeId="0" xr:uid="{00000000-0006-0000-3E00-000014000000}">
      <text>
        <r>
          <rPr>
            <sz val="10"/>
            <color rgb="FF333333"/>
            <rFont val="Calibri"/>
            <family val="2"/>
          </rPr>
          <t>SOURCE: CONFEMEN Programme for the Analysis of Education Systems (PASEC). Students achieving at least proficiency Level 2. Grade 2</t>
        </r>
      </text>
    </comment>
    <comment ref="K31" authorId="0" shapeId="0" xr:uid="{00000000-0006-0000-3E00-000015000000}">
      <text>
        <r>
          <rPr>
            <sz val="10"/>
            <color rgb="FF333333"/>
            <rFont val="Calibri"/>
            <family val="2"/>
          </rPr>
          <t>SOURCE: Multiple Indicator Cluster Survey (MICS6); Children attending grade 2/3; Minimum proficiency level: Foundational numeracy skills. The minimum proficiency level alignment of this assessment is pending and subject to harmonization.</t>
        </r>
      </text>
    </comment>
    <comment ref="J32" authorId="0" shapeId="0" xr:uid="{00000000-0006-0000-3E00-000016000000}">
      <text>
        <r>
          <rPr>
            <sz val="10"/>
            <color rgb="FF333333"/>
            <rFont val="Calibri"/>
            <family val="2"/>
          </rPr>
          <t>SOURCE: Multiple Indicator Cluster Survey (MICS6); Children attending grade 2/3; Minimum proficiency level: Foundational numeracy skills. The minimum proficiency level alignment of this assessment is pending and subject to harmonization.</t>
        </r>
      </text>
    </comment>
    <comment ref="I33" authorId="0" shapeId="0" xr:uid="{00000000-0006-0000-3E00-000017000000}">
      <text>
        <r>
          <rPr>
            <sz val="10"/>
            <color rgb="FF333333"/>
            <rFont val="Calibri"/>
            <family val="2"/>
          </rPr>
          <t>SOURCE: The People's Action for Learning (PAL) Network. Grade 3</t>
        </r>
      </text>
    </comment>
    <comment ref="G34" authorId="0" shapeId="0" xr:uid="{00000000-0006-0000-3E00-000018000000}">
      <text>
        <r>
          <rPr>
            <sz val="10"/>
            <color rgb="FF333333"/>
            <rFont val="Calibri"/>
            <family val="2"/>
          </rPr>
          <t>SOURCE: CONFEMEN Programme for the Analysis of Education Systems (PASEC). Students achieving at least proficiency Level 2. Grade 2</t>
        </r>
      </text>
    </comment>
    <comment ref="J35" authorId="0" shapeId="0" xr:uid="{00000000-0006-0000-3E00-000019000000}">
      <text>
        <r>
          <rPr>
            <sz val="10"/>
            <color rgb="FF333333"/>
            <rFont val="Calibri"/>
            <family val="2"/>
          </rPr>
          <t>SOURCE: National Learning Assessment (NLA) is LEARNigeria. Grade 2 level numeracy (single digit multiplication) is Mathemtatics</t>
        </r>
      </text>
    </comment>
    <comment ref="G36" authorId="0" shapeId="0" xr:uid="{00000000-0006-0000-3E00-00001A000000}">
      <text>
        <r>
          <rPr>
            <sz val="10"/>
            <color rgb="FF333333"/>
            <rFont val="Calibri"/>
            <family val="2"/>
          </rPr>
          <t>SOURCE: CONFEMEN Programme for the Analysis of Education Systems (PASEC). Students achieving at least proficiency Level 2. Grade 2</t>
        </r>
      </text>
    </comment>
    <comment ref="J37" authorId="0" shapeId="0" xr:uid="{00000000-0006-0000-3E00-00001B000000}">
      <text>
        <r>
          <rPr>
            <sz val="10"/>
            <color rgb="FF333333"/>
            <rFont val="Calibri"/>
            <family val="2"/>
          </rPr>
          <t>SOURCE: Multiple Indicator Cluster Survey (MICS6); Children attending grade 2/3; Minimum proficiency level: Foundational numeracy skills. The minimum proficiency level alignment of this assessment is pending and subject to harmonization.</t>
        </r>
      </text>
    </comment>
    <comment ref="G38" authorId="0" shapeId="0" xr:uid="{00000000-0006-0000-3E00-00001C000000}">
      <text>
        <r>
          <rPr>
            <sz val="10"/>
            <color rgb="FF333333"/>
            <rFont val="Calibri"/>
            <family val="2"/>
          </rPr>
          <t>SOURCE: CONFEMEN Programme for the Analysis of Education Systems (PASEC). Students achieving at least proficiency Level 2. Grade 2</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14" authorId="0" shapeId="0" xr:uid="{00000000-0006-0000-3F00-000001000000}">
      <text>
        <r>
          <rPr>
            <sz val="10"/>
            <color rgb="FF333333"/>
            <rFont val="Calibri"/>
            <family val="2"/>
          </rPr>
          <t>SOURCE: CONFEMEN Programme for the Analysis of Education Systems (PASEC). Students achieving at least proficiency Level 2. Grade 2</t>
        </r>
      </text>
    </comment>
    <comment ref="G15" authorId="0" shapeId="0" xr:uid="{00000000-0006-0000-3F00-000002000000}">
      <text>
        <r>
          <rPr>
            <sz val="10"/>
            <color rgb="FF333333"/>
            <rFont val="Calibri"/>
            <family val="2"/>
          </rPr>
          <t>SOURCE: CONFEMEN Programme for the Analysis of Education Systems (PASEC). Students achieving at least proficiency Level 2. Grade 2</t>
        </r>
      </text>
    </comment>
    <comment ref="G16" authorId="0" shapeId="0" xr:uid="{00000000-0006-0000-3F00-000003000000}">
      <text>
        <r>
          <rPr>
            <sz val="10"/>
            <color rgb="FF333333"/>
            <rFont val="Calibri"/>
            <family val="2"/>
          </rPr>
          <t>SOURCE: CONFEMEN Programme for the Analysis of Education Systems (PASEC). Students achieving at least proficiency Level 2. Grade 2</t>
        </r>
      </text>
    </comment>
    <comment ref="G17" authorId="0" shapeId="0" xr:uid="{00000000-0006-0000-3F00-000004000000}">
      <text>
        <r>
          <rPr>
            <sz val="10"/>
            <color rgb="FF333333"/>
            <rFont val="Calibri"/>
            <family val="2"/>
          </rPr>
          <t>SOURCE: CONFEMEN Programme for the Analysis of Education Systems (PASEC). Students achieving at least proficiency Level 2. Grade 2</t>
        </r>
      </text>
    </comment>
    <comment ref="K18" authorId="0" shapeId="0" xr:uid="{00000000-0006-0000-3F00-000005000000}">
      <text>
        <r>
          <rPr>
            <sz val="10"/>
            <color rgb="FF333333"/>
            <rFont val="Calibri"/>
            <family val="2"/>
          </rPr>
          <t>SOURCE: Multiple Indicator Cluster Survey (MICS6); Children attending grade 2/3; Minimum proficiency level: Foundational numeracy skills. The minimum proficiency level alignment of this assessment is pending and subject to harmonization.</t>
        </r>
      </text>
    </comment>
    <comment ref="I19" authorId="0" shapeId="0" xr:uid="{00000000-0006-0000-3F00-000006000000}">
      <text>
        <r>
          <rPr>
            <sz val="10"/>
            <color rgb="FF333333"/>
            <rFont val="Calibri"/>
            <family val="2"/>
          </rPr>
          <t>SOURCE: National Learning Assessment (NLA): National Assessment Systems for Monitoring Learner Achievement (NASMLA); Grade 3; Minimum proficiency level: Level 3</t>
        </r>
      </text>
    </comment>
    <comment ref="K19" authorId="0" shapeId="0" xr:uid="{00000000-0006-0000-3F00-000007000000}">
      <text>
        <r>
          <rPr>
            <sz val="10"/>
            <color rgb="FF333333"/>
            <rFont val="Calibri"/>
            <family val="2"/>
          </rPr>
          <t>SOURCE: National Learning Assessment (NLA): National Assessment Systems for Monitoring Learner Achievement (NASMLA); Grade 3; Minimum proficiency level: Level 3</t>
        </r>
      </text>
    </comment>
    <comment ref="K20" authorId="0" shapeId="0" xr:uid="{00000000-0006-0000-3F00-000008000000}">
      <text>
        <r>
          <rPr>
            <sz val="10"/>
            <color rgb="FF333333"/>
            <rFont val="Calibri"/>
            <family val="2"/>
          </rPr>
          <t>SOURCE: Multiple Indicator Cluster Survey (MICS6); Children attending grade 2/3; Minimum proficiency level: Foundational numeracy skills. The minimum proficiency level alignment of this assessment is pending and subject to harmonization.</t>
        </r>
      </text>
    </comment>
    <comment ref="G21" authorId="0" shapeId="0" xr:uid="{00000000-0006-0000-3F00-000009000000}">
      <text>
        <r>
          <rPr>
            <sz val="10"/>
            <color rgb="FF333333"/>
            <rFont val="Calibri"/>
            <family val="2"/>
          </rPr>
          <t>SOURCE: National Learning Assessment (NLA): National Assessment of Progress in Education (NAPE); Grade 3; Minimum proficiency level: Advanced Level</t>
        </r>
      </text>
    </comment>
    <comment ref="H21" authorId="0" shapeId="0" xr:uid="{00000000-0006-0000-3F00-00000A000000}">
      <text>
        <r>
          <rPr>
            <sz val="10"/>
            <color rgb="FF333333"/>
            <rFont val="Calibri"/>
            <family val="2"/>
          </rPr>
          <t>SOURCE: National Learning Assessment (NLA): National Assessment of Progress in Education (NAPE); Grade 3; Minimum proficiency level: Advance</t>
        </r>
      </text>
    </comment>
    <comment ref="I22" authorId="0" shapeId="0" xr:uid="{00000000-0006-0000-3F00-00000B000000}">
      <text>
        <r>
          <rPr>
            <sz val="10"/>
            <color rgb="FF333333"/>
            <rFont val="Calibri"/>
            <family val="2"/>
          </rPr>
          <t>SOURCE: The People's Action for Learning (PAL) Network. Grade 3</t>
        </r>
      </text>
    </comment>
    <comment ref="D23" authorId="0" shapeId="0" xr:uid="{00000000-0006-0000-3F00-00000C000000}">
      <text>
        <r>
          <rPr>
            <sz val="10"/>
            <color rgb="FF333333"/>
            <rFont val="Calibri"/>
            <family val="2"/>
          </rPr>
          <t>SOURCE: Trends in International Mathematics and Science Study (TIMSS). Students achieving at least Intermediate International Benchmark. Grade 4</t>
        </r>
      </text>
    </comment>
    <comment ref="H23" authorId="0" shapeId="0" xr:uid="{00000000-0006-0000-3F00-00000D000000}">
      <text>
        <r>
          <rPr>
            <sz val="10"/>
            <color rgb="FF333333"/>
            <rFont val="Calibri"/>
            <family val="2"/>
          </rPr>
          <t>SOURCE: Trends in International Mathematics and Science Study (TIMSS). Students achieving at least Intermediate International Benchmark. Grade 4</t>
        </r>
      </text>
    </comment>
    <comment ref="D24" authorId="0" shapeId="0" xr:uid="{00000000-0006-0000-3F00-00000E000000}">
      <text>
        <r>
          <rPr>
            <sz val="10"/>
            <color rgb="FF333333"/>
            <rFont val="Calibri"/>
            <family val="2"/>
          </rPr>
          <t>SOURCE: Trends in International Mathematics and Science Study (TIMSS). Students achieving at least Intermediate International Benchmark. Grade 4</t>
        </r>
      </text>
    </comment>
    <comment ref="D25" authorId="0" shapeId="0" xr:uid="{00000000-0006-0000-3F00-00000F000000}">
      <text>
        <r>
          <rPr>
            <sz val="10"/>
            <color rgb="FF333333"/>
            <rFont val="Calibri"/>
            <family val="2"/>
          </rPr>
          <t>SOURCE: Trends in International Mathematics and Science Study (TIMSS). Students achieving at least Intermediate International Benchmark. Grade 4</t>
        </r>
      </text>
    </comment>
    <comment ref="K26" authorId="0" shapeId="0" xr:uid="{00000000-0006-0000-3F00-000010000000}">
      <text>
        <r>
          <rPr>
            <sz val="10"/>
            <color rgb="FF333333"/>
            <rFont val="Calibri"/>
            <family val="2"/>
          </rPr>
          <t>SOURCE: Multiple Indicator Cluster Survey (MICS6); Children attending grade 2/3; Minimum proficiency level: Foundational numeracy skills. The minimum proficiency level alignment of this assessment is pending and subject to harmonization.</t>
        </r>
      </text>
    </comment>
    <comment ref="L27" authorId="0" shapeId="0" xr:uid="{00000000-0006-0000-3F00-000011000000}">
      <text>
        <r>
          <rPr>
            <sz val="10"/>
            <color rgb="FF333333"/>
            <rFont val="Calibri"/>
            <family val="2"/>
          </rPr>
          <t>SOURCE: Multiple Indicator Cluster Survey (MICS6); Children attending grade 2/3; Minimum proficiency level: Foundational numeracy skills. The minimum proficiency level alignment of this assessment is pending and subject to harmonization.</t>
        </r>
      </text>
    </comment>
    <comment ref="G28" authorId="0" shapeId="0" xr:uid="{00000000-0006-0000-3F00-000012000000}">
      <text>
        <r>
          <rPr>
            <sz val="10"/>
            <color rgb="FF333333"/>
            <rFont val="Calibri"/>
            <family val="2"/>
          </rPr>
          <t>SOURCE: CONFEMEN Programme for the Analysis of Education Systems (PASEC). Students achieving at least proficiency Level 2. Grade 2</t>
        </r>
      </text>
    </comment>
    <comment ref="G29" authorId="0" shapeId="0" xr:uid="{00000000-0006-0000-3F00-000013000000}">
      <text>
        <r>
          <rPr>
            <sz val="10"/>
            <color rgb="FF333333"/>
            <rFont val="Calibri"/>
            <family val="2"/>
          </rPr>
          <t>SOURCE: CONFEMEN Programme for the Analysis of Education Systems (PASEC). Students achieving at least proficiency Level 2. Grade 2</t>
        </r>
      </text>
    </comment>
    <comment ref="G30" authorId="0" shapeId="0" xr:uid="{00000000-0006-0000-3F00-000014000000}">
      <text>
        <r>
          <rPr>
            <sz val="10"/>
            <color rgb="FF333333"/>
            <rFont val="Calibri"/>
            <family val="2"/>
          </rPr>
          <t>SOURCE: CONFEMEN Programme for the Analysis of Education Systems (PASEC). Students achieving at least proficiency Level 2. Grade 2</t>
        </r>
      </text>
    </comment>
    <comment ref="K31" authorId="0" shapeId="0" xr:uid="{00000000-0006-0000-3F00-000015000000}">
      <text>
        <r>
          <rPr>
            <sz val="10"/>
            <color rgb="FF333333"/>
            <rFont val="Calibri"/>
            <family val="2"/>
          </rPr>
          <t>SOURCE: Multiple Indicator Cluster Survey (MICS6); Children attending grade 2/3; Minimum proficiency level: Foundational numeracy skills. The minimum proficiency level alignment of this assessment is pending and subject to harmonization.</t>
        </r>
      </text>
    </comment>
    <comment ref="J32" authorId="0" shapeId="0" xr:uid="{00000000-0006-0000-3F00-000016000000}">
      <text>
        <r>
          <rPr>
            <sz val="10"/>
            <color rgb="FF333333"/>
            <rFont val="Calibri"/>
            <family val="2"/>
          </rPr>
          <t>SOURCE: Multiple Indicator Cluster Survey (MICS6); Children attending grade 2/3; Minimum proficiency level: Foundational numeracy skills. The minimum proficiency level alignment of this assessment is pending and subject to harmonization.</t>
        </r>
      </text>
    </comment>
    <comment ref="I33" authorId="0" shapeId="0" xr:uid="{00000000-0006-0000-3F00-000017000000}">
      <text>
        <r>
          <rPr>
            <sz val="10"/>
            <color rgb="FF333333"/>
            <rFont val="Calibri"/>
            <family val="2"/>
          </rPr>
          <t>SOURCE: The People's Action for Learning (PAL) Network. Grade 3</t>
        </r>
      </text>
    </comment>
    <comment ref="G34" authorId="0" shapeId="0" xr:uid="{00000000-0006-0000-3F00-000018000000}">
      <text>
        <r>
          <rPr>
            <sz val="10"/>
            <color rgb="FF333333"/>
            <rFont val="Calibri"/>
            <family val="2"/>
          </rPr>
          <t>SOURCE: CONFEMEN Programme for the Analysis of Education Systems (PASEC). Students achieving at least proficiency Level 2. Grade 2</t>
        </r>
      </text>
    </comment>
    <comment ref="J35" authorId="0" shapeId="0" xr:uid="{00000000-0006-0000-3F00-000019000000}">
      <text>
        <r>
          <rPr>
            <sz val="10"/>
            <color rgb="FF333333"/>
            <rFont val="Calibri"/>
            <family val="2"/>
          </rPr>
          <t>SOURCE: National Learning Assessment (NLA) is LEARNigeria. Grade 2 level numeracy (single digit multiplication) is Mathemtatics</t>
        </r>
      </text>
    </comment>
    <comment ref="G36" authorId="0" shapeId="0" xr:uid="{00000000-0006-0000-3F00-00001A000000}">
      <text>
        <r>
          <rPr>
            <sz val="10"/>
            <color rgb="FF333333"/>
            <rFont val="Calibri"/>
            <family val="2"/>
          </rPr>
          <t>SOURCE: CONFEMEN Programme for the Analysis of Education Systems (PASEC). Students achieving at least proficiency Level 2. Grade 2</t>
        </r>
      </text>
    </comment>
    <comment ref="J37" authorId="0" shapeId="0" xr:uid="{00000000-0006-0000-3F00-00001B000000}">
      <text>
        <r>
          <rPr>
            <sz val="10"/>
            <color rgb="FF333333"/>
            <rFont val="Calibri"/>
            <family val="2"/>
          </rPr>
          <t>SOURCE: Multiple Indicator Cluster Survey (MICS6); Children attending grade 2/3; Minimum proficiency level: Foundational numeracy skills. The minimum proficiency level alignment of this assessment is pending and subject to harmonization.</t>
        </r>
      </text>
    </comment>
    <comment ref="G38" authorId="0" shapeId="0" xr:uid="{00000000-0006-0000-3F00-00001C000000}">
      <text>
        <r>
          <rPr>
            <sz val="10"/>
            <color rgb="FF333333"/>
            <rFont val="Calibri"/>
            <family val="2"/>
          </rPr>
          <t>SOURCE: CONFEMEN Programme for the Analysis of Education Systems (PASEC). Students achieving at least proficiency Level 2. Grade 2</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14" authorId="0" shapeId="0" xr:uid="{00000000-0006-0000-4000-000001000000}">
      <text>
        <r>
          <rPr>
            <sz val="10"/>
            <color rgb="FF333333"/>
            <rFont val="Calibri"/>
            <family val="2"/>
          </rPr>
          <t>SOURCE: CONFEMEN Programme for the Analysis of Education Systems (PASEC). Students achieving at least proficiency Level 3. Grade 6</t>
        </r>
      </text>
    </comment>
    <comment ref="G15" authorId="0" shapeId="0" xr:uid="{00000000-0006-0000-4000-000002000000}">
      <text>
        <r>
          <rPr>
            <sz val="10"/>
            <color rgb="FF333333"/>
            <rFont val="Calibri"/>
            <family val="2"/>
          </rPr>
          <t>SOURCE: CONFEMEN Programme for the Analysis of Education Systems (PASEC). Students achieving at least proficiency Level 3. Grade 6</t>
        </r>
      </text>
    </comment>
    <comment ref="G16" authorId="0" shapeId="0" xr:uid="{00000000-0006-0000-4000-000003000000}">
      <text>
        <r>
          <rPr>
            <sz val="10"/>
            <color rgb="FF333333"/>
            <rFont val="Calibri"/>
            <family val="2"/>
          </rPr>
          <t>SOURCE: CONFEMEN Programme for the Analysis of Education Systems (PASEC). Students achieving at least proficiency Level 3. Grade 6</t>
        </r>
      </text>
    </comment>
    <comment ref="G17" authorId="0" shapeId="0" xr:uid="{00000000-0006-0000-4000-000004000000}">
      <text>
        <r>
          <rPr>
            <sz val="10"/>
            <color rgb="FF333333"/>
            <rFont val="Calibri"/>
            <family val="2"/>
          </rPr>
          <t>SOURCE: CONFEMEN Programme for the Analysis of Education Systems (PASEC). Students achieving at least proficiency Level 3. Grade 6</t>
        </r>
      </text>
    </comment>
    <comment ref="G18" authorId="0" shapeId="0" xr:uid="{00000000-0006-0000-4000-000005000000}">
      <text>
        <r>
          <rPr>
            <sz val="10"/>
            <color rgb="FF333333"/>
            <rFont val="Calibri"/>
            <family val="2"/>
          </rPr>
          <t>SOURCE: CONFEMEN Programme for the Analysis of Education Systems (PASEC). Students achieving at least proficiency Level 3. Grade 6</t>
        </r>
      </text>
    </comment>
    <comment ref="F19" authorId="0" shapeId="0" xr:uid="{00000000-0006-0000-4000-000006000000}">
      <text>
        <r>
          <rPr>
            <sz val="10"/>
            <color rgb="FF333333"/>
            <rFont val="Calibri"/>
            <family val="2"/>
          </rPr>
          <t>SOURCE: Southern and Eastern Africa Consortium for Monitoring Educational Quality (SACMEQ). Students achieving at least proficiency Level 5. Grade 6</t>
        </r>
      </text>
    </comment>
    <comment ref="H20" authorId="0" shapeId="0" xr:uid="{00000000-0006-0000-4000-000007000000}">
      <text>
        <r>
          <rPr>
            <sz val="10"/>
            <color rgb="FF333333"/>
            <rFont val="Calibri"/>
            <family val="2"/>
          </rPr>
          <t>SOURCE: National Learning Assessment (NLA): National Assessment of Progress in Education (NAPE); Grade 6; Minimum proficiency level: Adequate level</t>
        </r>
      </text>
    </comment>
    <comment ref="F21" authorId="0" shapeId="0" xr:uid="{00000000-0006-0000-4000-000008000000}">
      <text>
        <r>
          <rPr>
            <sz val="10"/>
            <color rgb="FF333333"/>
            <rFont val="Calibri"/>
            <family val="2"/>
          </rPr>
          <t>SOURCE: Southern and Eastern Africa Consortium for Monitoring Educational Quality (SACMEQ). Students achieving at least proficiency Level 5. SACMEQ over TIMSS was chosen by the UIS.Grade 6</t>
        </r>
      </text>
    </comment>
    <comment ref="F22" authorId="0" shapeId="0" xr:uid="{00000000-0006-0000-4000-000009000000}">
      <text>
        <r>
          <rPr>
            <sz val="10"/>
            <color rgb="FF333333"/>
            <rFont val="Calibri"/>
            <family val="2"/>
          </rPr>
          <t>SOURCE: Southern and Eastern Africa Consortium for Monitoring Educational Quality (SACMEQ). Students achieving at least proficiency Level 5. Grade 6</t>
        </r>
      </text>
    </comment>
    <comment ref="F23" authorId="0" shapeId="0" xr:uid="{00000000-0006-0000-4000-00000A000000}">
      <text>
        <r>
          <rPr>
            <sz val="10"/>
            <color rgb="FF333333"/>
            <rFont val="Calibri"/>
            <family val="2"/>
          </rPr>
          <t>SOURCE: Southern and Eastern Africa Consortium for Monitoring Educational Quality (SACMEQ). Students achieving at least proficiency Level 5. SACMEQ over TIMSS was chosen by the UIS.Grade 6</t>
        </r>
      </text>
    </comment>
    <comment ref="G24" authorId="0" shapeId="0" xr:uid="{00000000-0006-0000-4000-00000B000000}">
      <text>
        <r>
          <rPr>
            <sz val="10"/>
            <color rgb="FF333333"/>
            <rFont val="Calibri"/>
            <family val="2"/>
          </rPr>
          <t>SOURCE: CONFEMEN Programme for the Analysis of Education Systems (PASEC). Students achieving at least proficiency Level 3. Grade 6</t>
        </r>
      </text>
    </comment>
    <comment ref="G25" authorId="0" shapeId="0" xr:uid="{00000000-0006-0000-4000-00000C000000}">
      <text>
        <r>
          <rPr>
            <sz val="10"/>
            <color rgb="FF333333"/>
            <rFont val="Calibri"/>
            <family val="2"/>
          </rPr>
          <t>SOURCE: CONFEMEN Programme for the Analysis of Education Systems (PASEC). Students achieving at least proficiency Level 3. Grade 6</t>
        </r>
      </text>
    </comment>
    <comment ref="G26" authorId="0" shapeId="0" xr:uid="{00000000-0006-0000-4000-00000D000000}">
      <text>
        <r>
          <rPr>
            <sz val="10"/>
            <color rgb="FF333333"/>
            <rFont val="Calibri"/>
            <family val="2"/>
          </rPr>
          <t>SOURCE: CONFEMEN Programme for the Analysis of Education Systems (PASEC). Students achieving at least proficiency Level 3. Grade 6</t>
        </r>
      </text>
    </comment>
    <comment ref="I27" authorId="0" shapeId="0" xr:uid="{00000000-0006-0000-4000-00000E000000}">
      <text>
        <r>
          <rPr>
            <sz val="10"/>
            <color rgb="FF333333"/>
            <rFont val="Calibri"/>
            <family val="2"/>
          </rPr>
          <t>SOURCE: The People's Action for Learning (PAL) Network. Grade 5</t>
        </r>
      </text>
    </comment>
    <comment ref="G28" authorId="0" shapeId="0" xr:uid="{00000000-0006-0000-4000-00000F000000}">
      <text>
        <r>
          <rPr>
            <sz val="10"/>
            <color rgb="FF333333"/>
            <rFont val="Calibri"/>
            <family val="2"/>
          </rPr>
          <t>SOURCE: CONFEMEN Programme for the Analysis of Education Systems (PASEC). Students achieving at least proficiency Level 3. Grade 6</t>
        </r>
      </text>
    </comment>
    <comment ref="G29" authorId="0" shapeId="0" xr:uid="{00000000-0006-0000-4000-000010000000}">
      <text>
        <r>
          <rPr>
            <sz val="10"/>
            <color rgb="FF333333"/>
            <rFont val="Calibri"/>
            <family val="2"/>
          </rPr>
          <t>SOURCE: CONFEMEN Programme for the Analysis of Education Systems (PASEC). Students achieving at least proficiency Level 3. Grade 6</t>
        </r>
      </text>
    </comment>
    <comment ref="G30" authorId="0" shapeId="0" xr:uid="{00000000-0006-0000-4000-000011000000}">
      <text>
        <r>
          <rPr>
            <sz val="10"/>
            <color rgb="FF333333"/>
            <rFont val="Calibri"/>
            <family val="2"/>
          </rPr>
          <t>SOURCE: CONFEMEN Programme for the Analysis of Education Systems (PASEC). Students achieving at least proficiency Level 3. Grade 6</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14" authorId="0" shapeId="0" xr:uid="{00000000-0006-0000-4100-000001000000}">
      <text>
        <r>
          <rPr>
            <sz val="10"/>
            <color rgb="FF333333"/>
            <rFont val="Calibri"/>
            <family val="2"/>
          </rPr>
          <t>SOURCE: CONFEMEN Programme for the Analysis of Education Systems (PASEC). Students achieving at least proficiency Level 3. Grade 6</t>
        </r>
      </text>
    </comment>
    <comment ref="G15" authorId="0" shapeId="0" xr:uid="{00000000-0006-0000-4100-000002000000}">
      <text>
        <r>
          <rPr>
            <sz val="10"/>
            <color rgb="FF333333"/>
            <rFont val="Calibri"/>
            <family val="2"/>
          </rPr>
          <t>SOURCE: CONFEMEN Programme for the Analysis of Education Systems (PASEC). Students achieving at least proficiency Level 3. Grade 6</t>
        </r>
      </text>
    </comment>
    <comment ref="G16" authorId="0" shapeId="0" xr:uid="{00000000-0006-0000-4100-000003000000}">
      <text>
        <r>
          <rPr>
            <sz val="10"/>
            <color rgb="FF333333"/>
            <rFont val="Calibri"/>
            <family val="2"/>
          </rPr>
          <t>SOURCE: CONFEMEN Programme for the Analysis of Education Systems (PASEC). Students achieving at least proficiency Level 3. Grade 6</t>
        </r>
      </text>
    </comment>
    <comment ref="G17" authorId="0" shapeId="0" xr:uid="{00000000-0006-0000-4100-000004000000}">
      <text>
        <r>
          <rPr>
            <sz val="10"/>
            <color rgb="FF333333"/>
            <rFont val="Calibri"/>
            <family val="2"/>
          </rPr>
          <t>SOURCE: CONFEMEN Programme for the Analysis of Education Systems (PASEC). Students achieving at least proficiency Level 3. Grade 6</t>
        </r>
      </text>
    </comment>
    <comment ref="H18" authorId="0" shapeId="0" xr:uid="{00000000-0006-0000-4100-000005000000}">
      <text>
        <r>
          <rPr>
            <sz val="10"/>
            <color rgb="FF333333"/>
            <rFont val="Calibri"/>
            <family val="2"/>
          </rPr>
          <t>SOURCE: National Learning Assessment (NLA): National Assessment of Progress in Education (NAPE); Grade 6; Minimum proficiency level: Adequate level</t>
        </r>
      </text>
    </comment>
    <comment ref="F19" authorId="0" shapeId="0" xr:uid="{00000000-0006-0000-4100-000006000000}">
      <text>
        <r>
          <rPr>
            <sz val="10"/>
            <color rgb="FF333333"/>
            <rFont val="Calibri"/>
            <family val="2"/>
          </rPr>
          <t>SOURCE: Southern and Eastern Africa Consortium for Monitoring Educational Quality (SACMEQ). Students achieving at least proficiency Level 5. SACMEQ over TIMSS was chosen by the UIS.Grade 6</t>
        </r>
      </text>
    </comment>
    <comment ref="F20" authorId="0" shapeId="0" xr:uid="{00000000-0006-0000-4100-000007000000}">
      <text>
        <r>
          <rPr>
            <sz val="10"/>
            <color rgb="FF333333"/>
            <rFont val="Calibri"/>
            <family val="2"/>
          </rPr>
          <t>SOURCE: Southern and Eastern Africa Consortium for Monitoring Educational Quality (SACMEQ). Students achieving at least proficiency Level 5. Grade 6</t>
        </r>
      </text>
    </comment>
    <comment ref="G21" authorId="0" shapeId="0" xr:uid="{00000000-0006-0000-4100-000008000000}">
      <text>
        <r>
          <rPr>
            <sz val="10"/>
            <color rgb="FF333333"/>
            <rFont val="Calibri"/>
            <family val="2"/>
          </rPr>
          <t>SOURCE: CONFEMEN Programme for the Analysis of Education Systems (PASEC). Students achieving at least proficiency Level 3. Grade 6</t>
        </r>
      </text>
    </comment>
    <comment ref="G22" authorId="0" shapeId="0" xr:uid="{00000000-0006-0000-4100-000009000000}">
      <text>
        <r>
          <rPr>
            <sz val="10"/>
            <color rgb="FF333333"/>
            <rFont val="Calibri"/>
            <family val="2"/>
          </rPr>
          <t>SOURCE: CONFEMEN Programme for the Analysis of Education Systems (PASEC). Students achieving at least proficiency Level 3. Grade 6</t>
        </r>
      </text>
    </comment>
    <comment ref="G23" authorId="0" shapeId="0" xr:uid="{00000000-0006-0000-4100-00000A000000}">
      <text>
        <r>
          <rPr>
            <sz val="10"/>
            <color rgb="FF333333"/>
            <rFont val="Calibri"/>
            <family val="2"/>
          </rPr>
          <t>SOURCE: CONFEMEN Programme for the Analysis of Education Systems (PASEC). Students achieving at least proficiency Level 3. Grade 6</t>
        </r>
      </text>
    </comment>
    <comment ref="I24" authorId="0" shapeId="0" xr:uid="{00000000-0006-0000-4100-00000B000000}">
      <text>
        <r>
          <rPr>
            <sz val="10"/>
            <color rgb="FF333333"/>
            <rFont val="Calibri"/>
            <family val="2"/>
          </rPr>
          <t>SOURCE: The People's Action for Learning (PAL) Network. Grade 5</t>
        </r>
      </text>
    </comment>
    <comment ref="G25" authorId="0" shapeId="0" xr:uid="{00000000-0006-0000-4100-00000C000000}">
      <text>
        <r>
          <rPr>
            <sz val="10"/>
            <color rgb="FF333333"/>
            <rFont val="Calibri"/>
            <family val="2"/>
          </rPr>
          <t>SOURCE: CONFEMEN Programme for the Analysis of Education Systems (PASEC). Students achieving at least proficiency Level 3. Grade 6</t>
        </r>
      </text>
    </comment>
    <comment ref="G26" authorId="0" shapeId="0" xr:uid="{00000000-0006-0000-4100-00000D000000}">
      <text>
        <r>
          <rPr>
            <sz val="10"/>
            <color rgb="FF333333"/>
            <rFont val="Calibri"/>
            <family val="2"/>
          </rPr>
          <t>SOURCE: CONFEMEN Programme for the Analysis of Education Systems (PASEC). Students achieving at least proficiency Level 3. Grade 6</t>
        </r>
      </text>
    </comment>
    <comment ref="G27" authorId="0" shapeId="0" xr:uid="{00000000-0006-0000-4100-00000E000000}">
      <text>
        <r>
          <rPr>
            <sz val="10"/>
            <color rgb="FF333333"/>
            <rFont val="Calibri"/>
            <family val="2"/>
          </rPr>
          <t>SOURCE: CONFEMEN Programme for the Analysis of Education Systems (PASEC). Students achieving at least proficiency Level 3. Grade 6</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14" authorId="0" shapeId="0" xr:uid="{00000000-0006-0000-4200-000001000000}">
      <text>
        <r>
          <rPr>
            <sz val="10"/>
            <color rgb="FF333333"/>
            <rFont val="Calibri"/>
            <family val="2"/>
          </rPr>
          <t>SOURCE: CONFEMEN Programme for the Analysis of Education Systems (PASEC). Students achieving at least proficiency Level 3. Grade 6</t>
        </r>
      </text>
    </comment>
    <comment ref="G15" authorId="0" shapeId="0" xr:uid="{00000000-0006-0000-4200-000002000000}">
      <text>
        <r>
          <rPr>
            <sz val="10"/>
            <color rgb="FF333333"/>
            <rFont val="Calibri"/>
            <family val="2"/>
          </rPr>
          <t>SOURCE: CONFEMEN Programme for the Analysis of Education Systems (PASEC). Students achieving at least proficiency Level 3. Grade 6</t>
        </r>
      </text>
    </comment>
    <comment ref="G16" authorId="0" shapeId="0" xr:uid="{00000000-0006-0000-4200-000003000000}">
      <text>
        <r>
          <rPr>
            <sz val="10"/>
            <color rgb="FF333333"/>
            <rFont val="Calibri"/>
            <family val="2"/>
          </rPr>
          <t>SOURCE: CONFEMEN Programme for the Analysis of Education Systems (PASEC). Students achieving at least proficiency Level 3. Grade 6</t>
        </r>
      </text>
    </comment>
    <comment ref="G17" authorId="0" shapeId="0" xr:uid="{00000000-0006-0000-4200-000004000000}">
      <text>
        <r>
          <rPr>
            <sz val="10"/>
            <color rgb="FF333333"/>
            <rFont val="Calibri"/>
            <family val="2"/>
          </rPr>
          <t>SOURCE: CONFEMEN Programme for the Analysis of Education Systems (PASEC). Students achieving at least proficiency Level 3. Grade 6</t>
        </r>
      </text>
    </comment>
    <comment ref="H18" authorId="0" shapeId="0" xr:uid="{00000000-0006-0000-4200-000005000000}">
      <text>
        <r>
          <rPr>
            <sz val="10"/>
            <color rgb="FF333333"/>
            <rFont val="Calibri"/>
            <family val="2"/>
          </rPr>
          <t>SOURCE: National Learning Assessment (NLA): National Assessment of Progress in Education (NAPE); Grade 6; Minimum proficiency level: Adequate level</t>
        </r>
      </text>
    </comment>
    <comment ref="F19" authorId="0" shapeId="0" xr:uid="{00000000-0006-0000-4200-000006000000}">
      <text>
        <r>
          <rPr>
            <sz val="10"/>
            <color rgb="FF333333"/>
            <rFont val="Calibri"/>
            <family val="2"/>
          </rPr>
          <t>SOURCE: Southern and Eastern Africa Consortium for Monitoring Educational Quality (SACMEQ). Students achieving at least proficiency Level 5. SACMEQ over TIMSS was chosen by the UIS.Grade 6</t>
        </r>
      </text>
    </comment>
    <comment ref="F20" authorId="0" shapeId="0" xr:uid="{00000000-0006-0000-4200-000007000000}">
      <text>
        <r>
          <rPr>
            <sz val="10"/>
            <color rgb="FF333333"/>
            <rFont val="Calibri"/>
            <family val="2"/>
          </rPr>
          <t>SOURCE: Southern and Eastern Africa Consortium for Monitoring Educational Quality (SACMEQ). Students achieving at least proficiency Level 5. Grade 6</t>
        </r>
      </text>
    </comment>
    <comment ref="G21" authorId="0" shapeId="0" xr:uid="{00000000-0006-0000-4200-000008000000}">
      <text>
        <r>
          <rPr>
            <sz val="10"/>
            <color rgb="FF333333"/>
            <rFont val="Calibri"/>
            <family val="2"/>
          </rPr>
          <t>SOURCE: CONFEMEN Programme for the Analysis of Education Systems (PASEC). Students achieving at least proficiency Level 3. Grade 6</t>
        </r>
      </text>
    </comment>
    <comment ref="G22" authorId="0" shapeId="0" xr:uid="{00000000-0006-0000-4200-000009000000}">
      <text>
        <r>
          <rPr>
            <sz val="10"/>
            <color rgb="FF333333"/>
            <rFont val="Calibri"/>
            <family val="2"/>
          </rPr>
          <t>SOURCE: CONFEMEN Programme for the Analysis of Education Systems (PASEC). Students achieving at least proficiency Level 3. Grade 6</t>
        </r>
      </text>
    </comment>
    <comment ref="G23" authorId="0" shapeId="0" xr:uid="{00000000-0006-0000-4200-00000A000000}">
      <text>
        <r>
          <rPr>
            <sz val="10"/>
            <color rgb="FF333333"/>
            <rFont val="Calibri"/>
            <family val="2"/>
          </rPr>
          <t>SOURCE: CONFEMEN Programme for the Analysis of Education Systems (PASEC). Students achieving at least proficiency Level 3. Grade 6</t>
        </r>
      </text>
    </comment>
    <comment ref="I24" authorId="0" shapeId="0" xr:uid="{00000000-0006-0000-4200-00000B000000}">
      <text>
        <r>
          <rPr>
            <sz val="10"/>
            <color rgb="FF333333"/>
            <rFont val="Calibri"/>
            <family val="2"/>
          </rPr>
          <t>SOURCE: The People's Action for Learning (PAL) Network. Grade 5</t>
        </r>
      </text>
    </comment>
    <comment ref="G25" authorId="0" shapeId="0" xr:uid="{00000000-0006-0000-4200-00000C000000}">
      <text>
        <r>
          <rPr>
            <sz val="10"/>
            <color rgb="FF333333"/>
            <rFont val="Calibri"/>
            <family val="2"/>
          </rPr>
          <t>SOURCE: CONFEMEN Programme for the Analysis of Education Systems (PASEC). Students achieving at least proficiency Level 3. Grade 6</t>
        </r>
      </text>
    </comment>
    <comment ref="G26" authorId="0" shapeId="0" xr:uid="{00000000-0006-0000-4200-00000D000000}">
      <text>
        <r>
          <rPr>
            <sz val="10"/>
            <color rgb="FF333333"/>
            <rFont val="Calibri"/>
            <family val="2"/>
          </rPr>
          <t>SOURCE: CONFEMEN Programme for the Analysis of Education Systems (PASEC). Students achieving at least proficiency Level 3. Grade 6</t>
        </r>
      </text>
    </comment>
    <comment ref="G27" authorId="0" shapeId="0" xr:uid="{00000000-0006-0000-4200-00000E000000}">
      <text>
        <r>
          <rPr>
            <sz val="10"/>
            <color rgb="FF333333"/>
            <rFont val="Calibri"/>
            <family val="2"/>
          </rPr>
          <t>SOURCE: CONFEMEN Programme for the Analysis of Education Systems (PASEC). Students achieving at least proficiency Level 3. Grade 6</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14" authorId="0" shapeId="0" xr:uid="{00000000-0006-0000-4300-000001000000}">
      <text>
        <r>
          <rPr>
            <sz val="10"/>
            <color rgb="FF333333"/>
            <rFont val="Calibri"/>
            <family val="2"/>
          </rPr>
          <t>SOURCE: National Learning Assessment (NLA): National Assessment of Progress in Education (NAPE); Grade 9; Minimum proficiency level: Adequate level</t>
        </r>
      </text>
    </comment>
    <comment ref="H15" authorId="0" shapeId="0" xr:uid="{00000000-0006-0000-4300-000002000000}">
      <text>
        <r>
          <rPr>
            <sz val="10"/>
            <color rgb="FF333333"/>
            <rFont val="Calibri"/>
            <family val="2"/>
          </rPr>
          <t>SOURCE: Programme for International Student Assessment (PISA). Students achieving at least proficiency Level 2. Modal grade for PISA: http://dx.doi.org/10.1787/888934038799</t>
        </r>
      </text>
    </comment>
    <comment ref="H16" authorId="0" shapeId="0" xr:uid="{00000000-0006-0000-4300-000003000000}">
      <text>
        <r>
          <rPr>
            <sz val="10"/>
            <color rgb="FF333333"/>
            <rFont val="Calibri"/>
            <family val="2"/>
          </rPr>
          <t>SOURCE: Trends in International Mathematics and Science Study (TIMSS). Students achieving at least Intermediate International Benchmark. Grade 8</t>
        </r>
      </text>
    </comment>
    <comment ref="D17" authorId="0" shapeId="0" xr:uid="{00000000-0006-0000-4300-000004000000}">
      <text>
        <r>
          <rPr>
            <sz val="10"/>
            <color rgb="FF333333"/>
            <rFont val="Calibri"/>
            <family val="2"/>
          </rPr>
          <t>SOURCE: Trends in International Mathematics and Science Study (TIMSS). Students achieving at least Intermediate International Benchmark. TIMSS over PISA was chosen by the UIS. Grade 8</t>
        </r>
      </text>
    </comment>
    <comment ref="H17" authorId="0" shapeId="0" xr:uid="{00000000-0006-0000-4300-000005000000}">
      <text>
        <r>
          <rPr>
            <sz val="10"/>
            <color rgb="FF333333"/>
            <rFont val="Calibri"/>
            <family val="2"/>
          </rPr>
          <t>SOURCE: Trends in International Mathematics and Science Study (TIMSS). Students achieving at least Intermediate International Benchmark. TIMSS over PISA was chosen by the UIS. Grade 8</t>
        </r>
      </text>
    </comment>
    <comment ref="E18" authorId="0" shapeId="0" xr:uid="{00000000-0006-0000-4300-000006000000}">
      <text>
        <r>
          <rPr>
            <sz val="10"/>
            <color rgb="FF333333"/>
            <rFont val="Calibri"/>
            <family val="2"/>
          </rPr>
          <t>SOURCE: Programme for International Student Assessment (PISA). Students achieving at least proficiency Level 2. Modal grade for PISA: http://dx.doi.org/10.1787/888934038799</t>
        </r>
      </text>
    </comment>
    <comment ref="H18" authorId="0" shapeId="0" xr:uid="{00000000-0006-0000-4300-000007000000}">
      <text>
        <r>
          <rPr>
            <sz val="10"/>
            <color rgb="FF333333"/>
            <rFont val="Calibri"/>
            <family val="2"/>
          </rPr>
          <t>SOURCE: Programme for International Student Assessment (PISA). Students achieving at least proficiency Level 2. Modal grade for PISA: http://dx.doi.org/10.1787/888934038799</t>
        </r>
      </text>
    </comment>
    <comment ref="H19" authorId="0" shapeId="0" xr:uid="{00000000-0006-0000-4300-000008000000}">
      <text>
        <r>
          <rPr>
            <sz val="10"/>
            <color rgb="FF333333"/>
            <rFont val="Calibri"/>
            <family val="2"/>
          </rPr>
          <t>SOURCE: Programme for International Student Assessment (PISA) for Development. Students achieving at least proficiency Level 2. Modal grade for PISA: http://dx.doi.org/10.1787/888934038799</t>
        </r>
      </text>
    </comment>
    <comment ref="D20" authorId="0" shapeId="0" xr:uid="{00000000-0006-0000-4300-000009000000}">
      <text>
        <r>
          <rPr>
            <sz val="10"/>
            <color rgb="FF333333"/>
            <rFont val="Calibri"/>
            <family val="2"/>
          </rPr>
          <t>SOURCE: Trends in International Mathematics and Science Study (TIMSS). Students achieving at least Intermediate International Benchmark. Grade 8</t>
        </r>
      </text>
    </comment>
    <comment ref="H21" authorId="0" shapeId="0" xr:uid="{00000000-0006-0000-4300-00000A000000}">
      <text>
        <r>
          <rPr>
            <sz val="10"/>
            <color rgb="FF333333"/>
            <rFont val="Calibri"/>
            <family val="2"/>
          </rPr>
          <t>SOURCE: Programme for International Student Assessment (PISA) for Development. Students achieving at least proficiency Level 2. Modal grade for PISA: http://dx.doi.org/10.1787/888934038799</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14" authorId="0" shapeId="0" xr:uid="{00000000-0006-0000-4400-000001000000}">
      <text>
        <r>
          <rPr>
            <sz val="10"/>
            <color rgb="FF333333"/>
            <rFont val="Calibri"/>
            <family val="2"/>
          </rPr>
          <t>SOURCE: National Learning Assessment (NLA): National Assessment of Progress in Education (NAPE); Grade 9; Minimum proficiency level: Adequate level</t>
        </r>
      </text>
    </comment>
    <comment ref="H15" authorId="0" shapeId="0" xr:uid="{00000000-0006-0000-4400-000002000000}">
      <text>
        <r>
          <rPr>
            <sz val="10"/>
            <color rgb="FF333333"/>
            <rFont val="Calibri"/>
            <family val="2"/>
          </rPr>
          <t>SOURCE: Programme for International Student Assessment (PISA). Students achieving at least proficiency Level 2. Modal grade for PISA: http://dx.doi.org/10.1787/888934038799</t>
        </r>
      </text>
    </comment>
    <comment ref="H16" authorId="0" shapeId="0" xr:uid="{00000000-0006-0000-4400-000003000000}">
      <text>
        <r>
          <rPr>
            <sz val="10"/>
            <color rgb="FF333333"/>
            <rFont val="Calibri"/>
            <family val="2"/>
          </rPr>
          <t>SOURCE: Trends in International Mathematics and Science Study (TIMSS). Students achieving at least Intermediate International Benchmark. Grade 8</t>
        </r>
      </text>
    </comment>
    <comment ref="D17" authorId="0" shapeId="0" xr:uid="{00000000-0006-0000-4400-000004000000}">
      <text>
        <r>
          <rPr>
            <sz val="10"/>
            <color rgb="FF333333"/>
            <rFont val="Calibri"/>
            <family val="2"/>
          </rPr>
          <t>SOURCE: Trends in International Mathematics and Science Study (TIMSS). Students achieving at least Intermediate International Benchmark. TIMSS over PISA was chosen by the UIS. Grade 8</t>
        </r>
      </text>
    </comment>
    <comment ref="H17" authorId="0" shapeId="0" xr:uid="{00000000-0006-0000-4400-000005000000}">
      <text>
        <r>
          <rPr>
            <sz val="10"/>
            <color rgb="FF333333"/>
            <rFont val="Calibri"/>
            <family val="2"/>
          </rPr>
          <t>SOURCE: Trends in International Mathematics and Science Study (TIMSS). Students achieving at least Intermediate International Benchmark. TIMSS over PISA was chosen by the UIS. Grade 8</t>
        </r>
      </text>
    </comment>
    <comment ref="E18" authorId="0" shapeId="0" xr:uid="{00000000-0006-0000-4400-000006000000}">
      <text>
        <r>
          <rPr>
            <sz val="10"/>
            <color rgb="FF333333"/>
            <rFont val="Calibri"/>
            <family val="2"/>
          </rPr>
          <t>SOURCE: Programme for International Student Assessment (PISA). Students achieving at least proficiency Level 2. Modal grade for PISA: http://dx.doi.org/10.1787/888934038799</t>
        </r>
      </text>
    </comment>
    <comment ref="H18" authorId="0" shapeId="0" xr:uid="{00000000-0006-0000-4400-000007000000}">
      <text>
        <r>
          <rPr>
            <sz val="10"/>
            <color rgb="FF333333"/>
            <rFont val="Calibri"/>
            <family val="2"/>
          </rPr>
          <t>SOURCE: Programme for International Student Assessment (PISA). Students achieving at least proficiency Level 2. Modal grade for PISA: http://dx.doi.org/10.1787/888934038799</t>
        </r>
      </text>
    </comment>
    <comment ref="H19" authorId="0" shapeId="0" xr:uid="{00000000-0006-0000-4400-000008000000}">
      <text>
        <r>
          <rPr>
            <sz val="10"/>
            <color rgb="FF333333"/>
            <rFont val="Calibri"/>
            <family val="2"/>
          </rPr>
          <t>SOURCE: Programme for International Student Assessment (PISA) for Development. Students achieving at least proficiency Level 2. Modal grade for PISA: http://dx.doi.org/10.1787/888934038799</t>
        </r>
      </text>
    </comment>
    <comment ref="D20" authorId="0" shapeId="0" xr:uid="{00000000-0006-0000-4400-000009000000}">
      <text>
        <r>
          <rPr>
            <sz val="10"/>
            <color rgb="FF333333"/>
            <rFont val="Calibri"/>
            <family val="2"/>
          </rPr>
          <t>SOURCE: Trends in International Mathematics and Science Study (TIMSS). Students achieving at least Intermediate International Benchmark. Grade 8</t>
        </r>
      </text>
    </comment>
    <comment ref="H21" authorId="0" shapeId="0" xr:uid="{00000000-0006-0000-4400-00000A000000}">
      <text>
        <r>
          <rPr>
            <sz val="10"/>
            <color rgb="FF333333"/>
            <rFont val="Calibri"/>
            <family val="2"/>
          </rPr>
          <t>SOURCE: Programme for International Student Assessment (PISA) for Development. Students achieving at least proficiency Level 2. Modal grade for PISA: http://dx.doi.org/10.1787/888934038799</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G14" authorId="0" shapeId="0" xr:uid="{00000000-0006-0000-4500-000001000000}">
      <text>
        <r>
          <rPr>
            <sz val="10"/>
            <color rgb="FF333333"/>
            <rFont val="Calibri"/>
            <family val="2"/>
          </rPr>
          <t>SOURCE: National Learning Assessment (NLA): National Assessment of Progress in Education (NAPE); Grade 9; Minimum proficiency level: Adequate level</t>
        </r>
      </text>
    </comment>
    <comment ref="H15" authorId="0" shapeId="0" xr:uid="{00000000-0006-0000-4500-000002000000}">
      <text>
        <r>
          <rPr>
            <sz val="10"/>
            <color rgb="FF333333"/>
            <rFont val="Calibri"/>
            <family val="2"/>
          </rPr>
          <t>SOURCE: Programme for International Student Assessment (PISA). Students achieving at least proficiency Level 2. Modal grade for PISA: http://dx.doi.org/10.1787/888934038799</t>
        </r>
      </text>
    </comment>
    <comment ref="H16" authorId="0" shapeId="0" xr:uid="{00000000-0006-0000-4500-000003000000}">
      <text>
        <r>
          <rPr>
            <sz val="10"/>
            <color rgb="FF333333"/>
            <rFont val="Calibri"/>
            <family val="2"/>
          </rPr>
          <t>SOURCE: Trends in International Mathematics and Science Study (TIMSS). Students achieving at least Intermediate International Benchmark. Grade 8</t>
        </r>
      </text>
    </comment>
    <comment ref="D17" authorId="0" shapeId="0" xr:uid="{00000000-0006-0000-4500-000004000000}">
      <text>
        <r>
          <rPr>
            <sz val="10"/>
            <color rgb="FF333333"/>
            <rFont val="Calibri"/>
            <family val="2"/>
          </rPr>
          <t>SOURCE: Trends in International Mathematics and Science Study (TIMSS). Students achieving at least Intermediate International Benchmark. TIMSS over PISA was chosen by the UIS. Grade 8</t>
        </r>
      </text>
    </comment>
    <comment ref="H17" authorId="0" shapeId="0" xr:uid="{00000000-0006-0000-4500-000005000000}">
      <text>
        <r>
          <rPr>
            <sz val="10"/>
            <color rgb="FF333333"/>
            <rFont val="Calibri"/>
            <family val="2"/>
          </rPr>
          <t>SOURCE: Trends in International Mathematics and Science Study (TIMSS). Students achieving at least Intermediate International Benchmark. TIMSS over PISA was chosen by the UIS. Grade 8</t>
        </r>
      </text>
    </comment>
    <comment ref="E18" authorId="0" shapeId="0" xr:uid="{00000000-0006-0000-4500-000006000000}">
      <text>
        <r>
          <rPr>
            <sz val="10"/>
            <color rgb="FF333333"/>
            <rFont val="Calibri"/>
            <family val="2"/>
          </rPr>
          <t>SOURCE: Programme for International Student Assessment (PISA). Students achieving at least proficiency Level 2. Modal grade for PISA: http://dx.doi.org/10.1787/888934038799</t>
        </r>
      </text>
    </comment>
    <comment ref="H18" authorId="0" shapeId="0" xr:uid="{00000000-0006-0000-4500-000007000000}">
      <text>
        <r>
          <rPr>
            <sz val="10"/>
            <color rgb="FF333333"/>
            <rFont val="Calibri"/>
            <family val="2"/>
          </rPr>
          <t>SOURCE: Programme for International Student Assessment (PISA). Students achieving at least proficiency Level 2. Modal grade for PISA: http://dx.doi.org/10.1787/888934038799</t>
        </r>
      </text>
    </comment>
    <comment ref="H19" authorId="0" shapeId="0" xr:uid="{00000000-0006-0000-4500-000008000000}">
      <text>
        <r>
          <rPr>
            <sz val="10"/>
            <color rgb="FF333333"/>
            <rFont val="Calibri"/>
            <family val="2"/>
          </rPr>
          <t>SOURCE: Programme for International Student Assessment (PISA) for Development. Students achieving at least proficiency Level 2. Modal grade for PISA: http://dx.doi.org/10.1787/888934038799</t>
        </r>
      </text>
    </comment>
    <comment ref="D20" authorId="0" shapeId="0" xr:uid="{00000000-0006-0000-4500-000009000000}">
      <text>
        <r>
          <rPr>
            <sz val="10"/>
            <color rgb="FF333333"/>
            <rFont val="Calibri"/>
            <family val="2"/>
          </rPr>
          <t>SOURCE: Trends in International Mathematics and Science Study (TIMSS). Students achieving at least Intermediate International Benchmark. Grade 8</t>
        </r>
      </text>
    </comment>
    <comment ref="H21" authorId="0" shapeId="0" xr:uid="{00000000-0006-0000-4500-00000A000000}">
      <text>
        <r>
          <rPr>
            <sz val="10"/>
            <color rgb="FF333333"/>
            <rFont val="Calibri"/>
            <family val="2"/>
          </rPr>
          <t>SOURCE: Programme for International Student Assessment (PISA) for Development. Students achieving at least proficiency Level 2. Modal grade for PISA: http://dx.doi.org/10.1787/888934038799</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I19" authorId="0" shapeId="0" xr:uid="{00000000-0006-0000-0700-000001000000}">
      <text>
        <r>
          <rPr>
            <sz val="10"/>
            <color rgb="FF333333"/>
            <rFont val="Calibri"/>
            <family val="2"/>
          </rPr>
          <t>QUALIFIER: This data point is a NATIONAL ESTIMATE.</t>
        </r>
      </text>
    </comment>
    <comment ref="D26" authorId="0" shapeId="0" xr:uid="{00000000-0006-0000-0700-000002000000}">
      <text>
        <r>
          <rPr>
            <sz val="10"/>
            <color rgb="FF333333"/>
            <rFont val="Calibri"/>
            <family val="2"/>
          </rPr>
          <t>QUALIFIER: This data point is an ESTIMATE produced by the UNESCO INSTITUTE FOR STATISTICS.</t>
        </r>
      </text>
    </comment>
    <comment ref="E33" authorId="0" shapeId="0" xr:uid="{00000000-0006-0000-0700-000003000000}">
      <text>
        <r>
          <rPr>
            <sz val="10"/>
            <color rgb="FF333333"/>
            <rFont val="Calibri"/>
            <family val="2"/>
          </rPr>
          <t>QUALIFIER: This data point is an ESTIMATE produced by the UNESCO INSTITUTE FOR STATISTICS.</t>
        </r>
      </text>
    </comment>
    <comment ref="C37" authorId="0" shapeId="0" xr:uid="{00000000-0006-0000-0700-000004000000}">
      <text>
        <r>
          <rPr>
            <sz val="10"/>
            <color rgb="FF333333"/>
            <rFont val="Calibri"/>
            <family val="2"/>
          </rPr>
          <t>QUALIFIER: This data point is an ESTIMATE produced by the UNESCO INSTITUTE FOR STATISTICS.</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J14" authorId="0" shapeId="0" xr:uid="{00000000-0006-0000-4600-000001000000}">
      <text>
        <r>
          <rPr>
            <sz val="10"/>
            <color rgb="FF333333"/>
            <rFont val="Calibri"/>
            <family val="2"/>
          </rPr>
          <t>SOURCE: National Assessment (NA): General Household Survey; Proficient = Completion of Grade 7 or Higher; Not Proficient = Completion up to Grade 7</t>
        </r>
      </text>
    </comment>
    <comment ref="F15" authorId="0" shapeId="0" xr:uid="{00000000-0006-0000-4600-000002000000}">
      <text>
        <r>
          <rPr>
            <sz val="10"/>
            <color rgb="FF333333"/>
            <rFont val="Calibri"/>
            <family val="2"/>
          </rPr>
          <t>SOURCE: Skills Towards Employability and Productivity (STEP) of World Bank</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J14" authorId="0" shapeId="0" xr:uid="{00000000-0006-0000-4700-000001000000}">
      <text>
        <r>
          <rPr>
            <sz val="10"/>
            <color rgb="FF333333"/>
            <rFont val="Calibri"/>
            <family val="2"/>
          </rPr>
          <t>SOURCE: National Assessment (NA): General Household Survey; Proficient = Completion of Grade 7 or Higher; Not Proficient = Completion up to Grade 8</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J14" authorId="0" shapeId="0" xr:uid="{00000000-0006-0000-4800-000001000000}">
      <text>
        <r>
          <rPr>
            <sz val="10"/>
            <color rgb="FF333333"/>
            <rFont val="Calibri"/>
            <family val="2"/>
          </rPr>
          <t>SOURCE: National Assessment (NA): General Household Survey; Proficient = Completion of Grade 7 or Higher; Not Proficient = Completion up to Grade 9</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J14" authorId="0" shapeId="0" xr:uid="{00000000-0006-0000-4900-000001000000}">
      <text>
        <r>
          <rPr>
            <sz val="10"/>
            <color rgb="FF333333"/>
            <rFont val="Calibri"/>
            <family val="2"/>
          </rPr>
          <t>SOURCE: National Assessment (NA): General Household Survey; Proficient = No Difficulty, Some Difficulty, A lot of Difficulty (calculation for change in rand); Not Proficient = Unable to Do (calculation for change in rand)</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J14" authorId="0" shapeId="0" xr:uid="{00000000-0006-0000-4A00-000001000000}">
      <text>
        <r>
          <rPr>
            <sz val="10"/>
            <color rgb="FF333333"/>
            <rFont val="Calibri"/>
            <family val="2"/>
          </rPr>
          <t>SOURCE: National Assessment (NA): General Household Survey; Proficient = No Difficulty, Some Difficulty, A lot of Difficulty (calculation for change in rand); Not Proficient = Unable to Do (calculation for change in rand)</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J14" authorId="0" shapeId="0" xr:uid="{00000000-0006-0000-4B00-000001000000}">
      <text>
        <r>
          <rPr>
            <sz val="10"/>
            <color rgb="FF333333"/>
            <rFont val="Calibri"/>
            <family val="2"/>
          </rPr>
          <t>SOURCE: National Assessment (NA): General Household Survey; Proficient = No Difficulty, Some Difficulty, A lot of Difficulty (calculation for change in rand); Not Proficient = Unable to Do (calculation for change in rand)</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D15" authorId="0" shapeId="0" xr:uid="{00000000-0006-0000-4C00-000001000000}">
      <text>
        <r>
          <rPr>
            <sz val="10"/>
            <color rgb="FF333333"/>
            <rFont val="Calibri"/>
            <family val="2"/>
          </rPr>
          <t>QUALIFIER: This data point is an ESTIMATE produced by the UNESCO INSTITUTE FOR STATISTICS.</t>
        </r>
      </text>
    </comment>
    <comment ref="C16" authorId="0" shapeId="0" xr:uid="{00000000-0006-0000-4C00-000002000000}">
      <text>
        <r>
          <rPr>
            <sz val="10"/>
            <color rgb="FF333333"/>
            <rFont val="Calibri"/>
            <family val="2"/>
          </rPr>
          <t>QUALIFIER: This data point is an ESTIMATE produced by the UNESCO INSTITUTE FOR STATISTICS.</t>
        </r>
      </text>
    </comment>
    <comment ref="E16" authorId="0" shapeId="0" xr:uid="{00000000-0006-0000-4C00-000003000000}">
      <text>
        <r>
          <rPr>
            <sz val="10"/>
            <color rgb="FF333333"/>
            <rFont val="Calibri"/>
            <family val="2"/>
          </rPr>
          <t>QUALIFIER: This data point is an ESTIMATE produced by the UNESCO INSTITUTE FOR STATISTICS.</t>
        </r>
      </text>
    </comment>
    <comment ref="F17" authorId="0" shapeId="0" xr:uid="{00000000-0006-0000-4C00-000004000000}">
      <text>
        <r>
          <rPr>
            <sz val="10"/>
            <color rgb="FF333333"/>
            <rFont val="Calibri"/>
            <family val="2"/>
          </rPr>
          <t>QUALIFIER: This data point is an ESTIMATE produced by the UNESCO INSTITUTE FOR STATISTICS.</t>
        </r>
      </text>
    </comment>
    <comment ref="C18" authorId="0" shapeId="0" xr:uid="{00000000-0006-0000-4C00-000005000000}">
      <text>
        <r>
          <rPr>
            <sz val="10"/>
            <color rgb="FF333333"/>
            <rFont val="Calibri"/>
            <family val="2"/>
          </rPr>
          <t>QUALIFIER: This data point is a NATIONAL ESTIMATE.</t>
        </r>
      </text>
    </comment>
    <comment ref="D24" authorId="0" shapeId="0" xr:uid="{00000000-0006-0000-4C00-000006000000}">
      <text>
        <r>
          <rPr>
            <sz val="10"/>
            <color rgb="FF333333"/>
            <rFont val="Calibri"/>
            <family val="2"/>
          </rPr>
          <t>QUALIFIER: This data point is an ESTIMATE produced by the UNESCO INSTITUTE FOR STATISTICS.</t>
        </r>
      </text>
    </comment>
    <comment ref="E24" authorId="0" shapeId="0" xr:uid="{00000000-0006-0000-4C00-000007000000}">
      <text>
        <r>
          <rPr>
            <sz val="10"/>
            <color rgb="FF333333"/>
            <rFont val="Calibri"/>
            <family val="2"/>
          </rPr>
          <t>QUALIFIER: This data point is an ESTIMATE produced by the UNESCO INSTITUTE FOR STATISTICS.</t>
        </r>
      </text>
    </comment>
    <comment ref="G24" authorId="0" shapeId="0" xr:uid="{00000000-0006-0000-4C00-000008000000}">
      <text>
        <r>
          <rPr>
            <sz val="10"/>
            <color rgb="FF333333"/>
            <rFont val="Calibri"/>
            <family val="2"/>
          </rPr>
          <t>QUALIFIER: This data point is an ESTIMATE produced by the UNESCO INSTITUTE FOR STATISTICS.</t>
        </r>
      </text>
    </comment>
    <comment ref="H24" authorId="0" shapeId="0" xr:uid="{00000000-0006-0000-4C00-000009000000}">
      <text>
        <r>
          <rPr>
            <sz val="10"/>
            <color rgb="FF333333"/>
            <rFont val="Calibri"/>
            <family val="2"/>
          </rPr>
          <t>QUALIFIER: This data point is an ESTIMATE produced by the UNESCO INSTITUTE FOR STATISTICS.</t>
        </r>
      </text>
    </comment>
    <comment ref="E25" authorId="0" shapeId="0" xr:uid="{00000000-0006-0000-4C00-00000A000000}">
      <text>
        <r>
          <rPr>
            <sz val="10"/>
            <color rgb="FF333333"/>
            <rFont val="Calibri"/>
            <family val="2"/>
          </rPr>
          <t>QUALIFIER: This data point is an ESTIMATE produced by the UNESCO INSTITUTE FOR STATISTICS.</t>
        </r>
      </text>
    </comment>
    <comment ref="D28" authorId="0" shapeId="0" xr:uid="{00000000-0006-0000-4C00-00000B000000}">
      <text>
        <r>
          <rPr>
            <sz val="10"/>
            <color rgb="FF333333"/>
            <rFont val="Calibri"/>
            <family val="2"/>
          </rPr>
          <t>QUALIFIER: This data point is an ESTIMATE produced by the UNESCO INSTITUTE FOR STATISTICS.</t>
        </r>
      </text>
    </comment>
    <comment ref="H28" authorId="0" shapeId="0" xr:uid="{00000000-0006-0000-4C00-00000C000000}">
      <text>
        <r>
          <rPr>
            <sz val="10"/>
            <color rgb="FF333333"/>
            <rFont val="Calibri"/>
            <family val="2"/>
          </rPr>
          <t>QUALIFIER: This data point is an ESTIMATE produced by the UNESCO INSTITUTE FOR STATISTICS.</t>
        </r>
      </text>
    </comment>
    <comment ref="F29" authorId="0" shapeId="0" xr:uid="{00000000-0006-0000-4C00-00000D000000}">
      <text>
        <r>
          <rPr>
            <sz val="10"/>
            <color rgb="FF333333"/>
            <rFont val="Calibri"/>
            <family val="2"/>
          </rPr>
          <t>QUALIFIER: This data point is an ESTIMATE produced by the UNESCO INSTITUTE FOR STATISTICS.</t>
        </r>
      </text>
    </comment>
    <comment ref="G29" authorId="0" shapeId="0" xr:uid="{00000000-0006-0000-4C00-00000E000000}">
      <text>
        <r>
          <rPr>
            <sz val="10"/>
            <color rgb="FF333333"/>
            <rFont val="Calibri"/>
            <family val="2"/>
          </rPr>
          <t>QUALIFIER: This data point is an ESTIMATE produced by the UNESCO INSTITUTE FOR STATISTICS.</t>
        </r>
      </text>
    </comment>
    <comment ref="H29" authorId="0" shapeId="0" xr:uid="{00000000-0006-0000-4C00-00000F000000}">
      <text>
        <r>
          <rPr>
            <sz val="10"/>
            <color rgb="FF333333"/>
            <rFont val="Calibri"/>
            <family val="2"/>
          </rPr>
          <t>QUALIFIER: This data point is an ESTIMATE produced by the UNESCO INSTITUTE FOR STATISTICS.</t>
        </r>
      </text>
    </comment>
    <comment ref="I29" authorId="0" shapeId="0" xr:uid="{00000000-0006-0000-4C00-000010000000}">
      <text>
        <r>
          <rPr>
            <sz val="10"/>
            <color rgb="FF333333"/>
            <rFont val="Calibri"/>
            <family val="2"/>
          </rPr>
          <t>QUALIFIER: This data point is an ESTIMATE produced by the UNESCO INSTITUTE FOR STATISTICS.</t>
        </r>
      </text>
    </comment>
    <comment ref="J29" authorId="0" shapeId="0" xr:uid="{00000000-0006-0000-4C00-000011000000}">
      <text>
        <r>
          <rPr>
            <sz val="10"/>
            <color rgb="FF333333"/>
            <rFont val="Calibri"/>
            <family val="2"/>
          </rPr>
          <t>QUALIFIER: This data point is an ESTIMATE produced by the UNESCO INSTITUTE FOR STATISTICS.</t>
        </r>
      </text>
    </comment>
    <comment ref="F31" authorId="0" shapeId="0" xr:uid="{00000000-0006-0000-4C00-000012000000}">
      <text>
        <r>
          <rPr>
            <sz val="10"/>
            <color rgb="FF333333"/>
            <rFont val="Calibri"/>
            <family val="2"/>
          </rPr>
          <t>QUALIFIER: This data point is an ESTIMATE produced by the UNESCO INSTITUTE FOR STATISTICS.</t>
        </r>
      </text>
    </comment>
    <comment ref="I31" authorId="0" shapeId="0" xr:uid="{00000000-0006-0000-4C00-000013000000}">
      <text>
        <r>
          <rPr>
            <sz val="10"/>
            <color rgb="FF333333"/>
            <rFont val="Calibri"/>
            <family val="2"/>
          </rPr>
          <t>QUALIFIER: This data point is an ESTIMATE produced by the UNESCO INSTITUTE FOR STATISTICS.</t>
        </r>
      </text>
    </comment>
    <comment ref="J31" authorId="0" shapeId="0" xr:uid="{00000000-0006-0000-4C00-000014000000}">
      <text>
        <r>
          <rPr>
            <sz val="10"/>
            <color rgb="FF333333"/>
            <rFont val="Calibri"/>
            <family val="2"/>
          </rPr>
          <t>QUALIFIER: This data point is an ESTIMATE produced by the UNESCO INSTITUTE FOR STATISTICS.</t>
        </r>
      </text>
    </comment>
    <comment ref="E32" authorId="0" shapeId="0" xr:uid="{00000000-0006-0000-4C00-000015000000}">
      <text>
        <r>
          <rPr>
            <sz val="10"/>
            <color rgb="FF333333"/>
            <rFont val="Calibri"/>
            <family val="2"/>
          </rPr>
          <t>QUALIFIER: This data point is an ESTIMATE produced by the UNESCO INSTITUTE FOR STATISTICS.</t>
        </r>
      </text>
    </comment>
    <comment ref="C33" authorId="0" shapeId="0" xr:uid="{00000000-0006-0000-4C00-000016000000}">
      <text>
        <r>
          <rPr>
            <sz val="10"/>
            <color rgb="FF333333"/>
            <rFont val="Calibri"/>
            <family val="2"/>
          </rPr>
          <t>QUALIFIER: This data point is an ESTIMATE produced by the UNESCO INSTITUTE FOR STATISTICS.</t>
        </r>
      </text>
    </comment>
    <comment ref="C34" authorId="0" shapeId="0" xr:uid="{00000000-0006-0000-4C00-000017000000}">
      <text>
        <r>
          <rPr>
            <sz val="10"/>
            <color rgb="FF333333"/>
            <rFont val="Calibri"/>
            <family val="2"/>
          </rPr>
          <t>QUALIFIER: This data point is an ESTIMATE produced by the UNESCO INSTITUTE FOR STATISTICS.</t>
        </r>
      </text>
    </comment>
    <comment ref="D34" authorId="0" shapeId="0" xr:uid="{00000000-0006-0000-4C00-000018000000}">
      <text>
        <r>
          <rPr>
            <sz val="10"/>
            <color rgb="FF333333"/>
            <rFont val="Calibri"/>
            <family val="2"/>
          </rPr>
          <t>QUALIFIER: This data point is an ESTIMATE produced by the UNESCO INSTITUTE FOR STATISTICS.</t>
        </r>
      </text>
    </comment>
    <comment ref="E34" authorId="0" shapeId="0" xr:uid="{00000000-0006-0000-4C00-000019000000}">
      <text>
        <r>
          <rPr>
            <sz val="10"/>
            <color rgb="FF333333"/>
            <rFont val="Calibri"/>
            <family val="2"/>
          </rPr>
          <t>QUALIFIER: This data point is an ESTIMATE produced by the UNESCO INSTITUTE FOR STATISTICS.</t>
        </r>
      </text>
    </comment>
    <comment ref="I34" authorId="0" shapeId="0" xr:uid="{00000000-0006-0000-4C00-00001A000000}">
      <text>
        <r>
          <rPr>
            <sz val="10"/>
            <color rgb="FF333333"/>
            <rFont val="Calibri"/>
            <family val="2"/>
          </rPr>
          <t>QUALIFIER: This data point is an ESTIMATE produced by the UNESCO INSTITUTE FOR STATISTICS.</t>
        </r>
      </text>
    </comment>
    <comment ref="C35" authorId="0" shapeId="0" xr:uid="{00000000-0006-0000-4C00-00001B000000}">
      <text>
        <r>
          <rPr>
            <sz val="10"/>
            <color rgb="FF333333"/>
            <rFont val="Calibri"/>
            <family val="2"/>
          </rPr>
          <t>QUALIFIER: This data point is a NATIONAL ESTIMATE.</t>
        </r>
      </text>
    </comment>
    <comment ref="F36" authorId="0" shapeId="0" xr:uid="{00000000-0006-0000-4C00-00001C000000}">
      <text>
        <r>
          <rPr>
            <sz val="10"/>
            <color rgb="FF333333"/>
            <rFont val="Calibri"/>
            <family val="2"/>
          </rPr>
          <t>QUALIFIER: This data point is an ESTIMATE produced by the UNESCO INSTITUTE FOR STATISTICS.</t>
        </r>
      </text>
    </comment>
    <comment ref="G36" authorId="0" shapeId="0" xr:uid="{00000000-0006-0000-4C00-00001D000000}">
      <text>
        <r>
          <rPr>
            <sz val="10"/>
            <color rgb="FF333333"/>
            <rFont val="Calibri"/>
            <family val="2"/>
          </rPr>
          <t>QUALIFIER: This data point is an ESTIMATE produced by the UNESCO INSTITUTE FOR STATISTICS.</t>
        </r>
      </text>
    </comment>
    <comment ref="D37" authorId="0" shapeId="0" xr:uid="{00000000-0006-0000-4C00-00001E000000}">
      <text>
        <r>
          <rPr>
            <sz val="10"/>
            <color rgb="FF333333"/>
            <rFont val="Calibri"/>
            <family val="2"/>
          </rPr>
          <t>QUALIFIER: This data point is an ESTIMATE produced by the UNESCO INSTITUTE FOR STATISTICS.</t>
        </r>
      </text>
    </comment>
    <comment ref="E37" authorId="0" shapeId="0" xr:uid="{00000000-0006-0000-4C00-00001F000000}">
      <text>
        <r>
          <rPr>
            <sz val="10"/>
            <color rgb="FF333333"/>
            <rFont val="Calibri"/>
            <family val="2"/>
          </rPr>
          <t>QUALIFIER: This data point is an ESTIMATE produced by the UNESCO INSTITUTE FOR STATISTICS.</t>
        </r>
      </text>
    </comment>
    <comment ref="F37" authorId="0" shapeId="0" xr:uid="{00000000-0006-0000-4C00-000020000000}">
      <text>
        <r>
          <rPr>
            <sz val="10"/>
            <color rgb="FF333333"/>
            <rFont val="Calibri"/>
            <family val="2"/>
          </rPr>
          <t>QUALIFIER: This data point is an ESTIMATE produced by the UNESCO INSTITUTE FOR STATISTICS.</t>
        </r>
      </text>
    </comment>
    <comment ref="G37" authorId="0" shapeId="0" xr:uid="{00000000-0006-0000-4C00-000021000000}">
      <text>
        <r>
          <rPr>
            <sz val="10"/>
            <color rgb="FF333333"/>
            <rFont val="Calibri"/>
            <family val="2"/>
          </rPr>
          <t>QUALIFIER: This data point is an ESTIMATE produced by the UNESCO INSTITUTE FOR STATISTICS.</t>
        </r>
      </text>
    </comment>
    <comment ref="H37" authorId="0" shapeId="0" xr:uid="{00000000-0006-0000-4C00-000022000000}">
      <text>
        <r>
          <rPr>
            <sz val="10"/>
            <color rgb="FF333333"/>
            <rFont val="Calibri"/>
            <family val="2"/>
          </rPr>
          <t>QUALIFIER: This data point is an ESTIMATE produced by the UNESCO INSTITUTE FOR STATISTICS.</t>
        </r>
      </text>
    </comment>
    <comment ref="F38" authorId="0" shapeId="0" xr:uid="{00000000-0006-0000-4C00-000023000000}">
      <text>
        <r>
          <rPr>
            <sz val="10"/>
            <color rgb="FF333333"/>
            <rFont val="Calibri"/>
            <family val="2"/>
          </rPr>
          <t>QUALIFIER: This data point is an ESTIMATE produced by the UNESCO INSTITUTE FOR STATISTICS.</t>
        </r>
      </text>
    </comment>
    <comment ref="G38" authorId="0" shapeId="0" xr:uid="{00000000-0006-0000-4C00-000024000000}">
      <text>
        <r>
          <rPr>
            <sz val="10"/>
            <color rgb="FF333333"/>
            <rFont val="Calibri"/>
            <family val="2"/>
          </rPr>
          <t>QUALIFIER: This data point is an ESTIMATE produced by the UNESCO INSTITUTE FOR STATISTICS.</t>
        </r>
      </text>
    </comment>
    <comment ref="J38" authorId="0" shapeId="0" xr:uid="{00000000-0006-0000-4C00-000025000000}">
      <text>
        <r>
          <rPr>
            <sz val="10"/>
            <color rgb="FF333333"/>
            <rFont val="Calibri"/>
            <family val="2"/>
          </rPr>
          <t>QUALIFIER: This data point is an ESTIMATE produced by the UNESCO INSTITUTE FOR STATISTICS.</t>
        </r>
      </text>
    </comment>
    <comment ref="F39" authorId="0" shapeId="0" xr:uid="{00000000-0006-0000-4C00-000026000000}">
      <text>
        <r>
          <rPr>
            <sz val="10"/>
            <color rgb="FF333333"/>
            <rFont val="Calibri"/>
            <family val="2"/>
          </rPr>
          <t>QUALIFIER: This data point is an ESTIMATE produced by the UNESCO INSTITUTE FOR STATISTICS.</t>
        </r>
      </text>
    </comment>
    <comment ref="C40" authorId="0" shapeId="0" xr:uid="{00000000-0006-0000-4C00-000027000000}">
      <text>
        <r>
          <rPr>
            <sz val="10"/>
            <color rgb="FF333333"/>
            <rFont val="Calibri"/>
            <family val="2"/>
          </rPr>
          <t>QUALIFIER: This data point is an ESTIMATE produced by the UNESCO INSTITUTE FOR STATISTICS.</t>
        </r>
      </text>
    </comment>
    <comment ref="E40" authorId="0" shapeId="0" xr:uid="{00000000-0006-0000-4C00-000028000000}">
      <text>
        <r>
          <rPr>
            <sz val="10"/>
            <color rgb="FF333333"/>
            <rFont val="Calibri"/>
            <family val="2"/>
          </rPr>
          <t>QUALIFIER: This data point is an ESTIMATE produced by the UNESCO INSTITUTE FOR STATISTICS.</t>
        </r>
      </text>
    </comment>
    <comment ref="J41" authorId="0" shapeId="0" xr:uid="{00000000-0006-0000-4C00-000029000000}">
      <text>
        <r>
          <rPr>
            <sz val="10"/>
            <color rgb="FF333333"/>
            <rFont val="Calibri"/>
            <family val="2"/>
          </rPr>
          <t>QUALIFIER: This data point is an ESTIMATE produced by the UNESCO INSTITUTE FOR STATISTICS.</t>
        </r>
      </text>
    </comment>
    <comment ref="C42" authorId="0" shapeId="0" xr:uid="{00000000-0006-0000-4C00-00002A000000}">
      <text>
        <r>
          <rPr>
            <sz val="10"/>
            <color rgb="FF333333"/>
            <rFont val="Calibri"/>
            <family val="2"/>
          </rPr>
          <t>QUALIFIER: This data point is an ESTIMATE produced by the UNESCO INSTITUTE FOR STATISTICS.</t>
        </r>
      </text>
    </comment>
    <comment ref="E42" authorId="0" shapeId="0" xr:uid="{00000000-0006-0000-4C00-00002B000000}">
      <text>
        <r>
          <rPr>
            <sz val="10"/>
            <color rgb="FF333333"/>
            <rFont val="Calibri"/>
            <family val="2"/>
          </rPr>
          <t>QUALIFIER: This data point is an ESTIMATE produced by the UNESCO INSTITUTE FOR STATISTICS.</t>
        </r>
      </text>
    </comment>
    <comment ref="C44" authorId="0" shapeId="0" xr:uid="{00000000-0006-0000-4C00-00002C000000}">
      <text>
        <r>
          <rPr>
            <sz val="10"/>
            <color rgb="FF333333"/>
            <rFont val="Calibri"/>
            <family val="2"/>
          </rPr>
          <t>QUALIFIER: This data point is an ESTIMATE produced by the UNESCO INSTITUTE FOR STATISTICS.</t>
        </r>
      </text>
    </comment>
    <comment ref="C45" authorId="0" shapeId="0" xr:uid="{00000000-0006-0000-4C00-00002D000000}">
      <text>
        <r>
          <rPr>
            <sz val="10"/>
            <color rgb="FF333333"/>
            <rFont val="Calibri"/>
            <family val="2"/>
          </rPr>
          <t>QUALIFIER: This data point is an ESTIMATE produced by the UNESCO INSTITUTE FOR STATISTICS.</t>
        </r>
      </text>
    </comment>
    <comment ref="D45" authorId="0" shapeId="0" xr:uid="{00000000-0006-0000-4C00-00002E000000}">
      <text>
        <r>
          <rPr>
            <sz val="10"/>
            <color rgb="FF333333"/>
            <rFont val="Calibri"/>
            <family val="2"/>
          </rPr>
          <t>QUALIFIER: This data point is an ESTIMATE produced by the UNESCO INSTITUTE FOR STATISTICS.</t>
        </r>
      </text>
    </comment>
    <comment ref="H47" authorId="0" shapeId="0" xr:uid="{00000000-0006-0000-4C00-00002F000000}">
      <text>
        <r>
          <rPr>
            <sz val="10"/>
            <color rgb="FF333333"/>
            <rFont val="Calibri"/>
            <family val="2"/>
          </rPr>
          <t>QUALIFIER: This data point is an ESTIMATE produced by the UNESCO INSTITUTE FOR STATISTICS.</t>
        </r>
      </text>
    </comment>
    <comment ref="D48" authorId="0" shapeId="0" xr:uid="{00000000-0006-0000-4C00-000030000000}">
      <text>
        <r>
          <rPr>
            <sz val="10"/>
            <color rgb="FF333333"/>
            <rFont val="Calibri"/>
            <family val="2"/>
          </rPr>
          <t>QUALIFIER: This data point is an ESTIMATE produced by the UNESCO INSTITUTE FOR STATISTICS.</t>
        </r>
      </text>
    </comment>
    <comment ref="I53" authorId="0" shapeId="0" xr:uid="{00000000-0006-0000-4C00-000031000000}">
      <text>
        <r>
          <rPr>
            <sz val="10"/>
            <color rgb="FF333333"/>
            <rFont val="Calibri"/>
            <family val="2"/>
          </rPr>
          <t>QUALIFIER: This data point is an ESTIMATE produced by the UNESCO INSTITUTE FOR STATISTICS.</t>
        </r>
      </text>
    </comment>
    <comment ref="C54" authorId="0" shapeId="0" xr:uid="{00000000-0006-0000-4C00-000032000000}">
      <text>
        <r>
          <rPr>
            <sz val="10"/>
            <color rgb="FF333333"/>
            <rFont val="Calibri"/>
            <family val="2"/>
          </rPr>
          <t>QUALIFIER: This data point is an ESTIMATE produced by the UNESCO INSTITUTE FOR STATISTICS.</t>
        </r>
      </text>
    </comment>
    <comment ref="L55" authorId="0" shapeId="0" xr:uid="{00000000-0006-0000-4C00-000033000000}">
      <text>
        <r>
          <rPr>
            <sz val="10"/>
            <color rgb="FF333333"/>
            <rFont val="Calibri"/>
            <family val="2"/>
          </rPr>
          <t>QUALIFIER: This data point is an ESTIMATE produced by the UNESCO INSTITUTE FOR STATISTICS.</t>
        </r>
      </text>
    </comment>
    <comment ref="I57" authorId="0" shapeId="0" xr:uid="{00000000-0006-0000-4C00-000034000000}">
      <text>
        <r>
          <rPr>
            <sz val="10"/>
            <color rgb="FF333333"/>
            <rFont val="Calibri"/>
            <family val="2"/>
          </rPr>
          <t>QUALIFIER: This data point is an ESTIMATE produced by the UNESCO INSTITUTE FOR STATISTICS.</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E15" authorId="0" shapeId="0" xr:uid="{00000000-0006-0000-4D00-000001000000}">
      <text>
        <r>
          <rPr>
            <sz val="10"/>
            <color rgb="FF333333"/>
            <rFont val="Calibri"/>
            <family val="2"/>
          </rPr>
          <t>QUALIFIER: This data point is an ESTIMATE produced by the UNESCO INSTITUTE FOR STATISTICS.</t>
        </r>
      </text>
    </comment>
    <comment ref="D16" authorId="0" shapeId="0" xr:uid="{00000000-0006-0000-4D00-000002000000}">
      <text>
        <r>
          <rPr>
            <sz val="10"/>
            <color rgb="FF333333"/>
            <rFont val="Calibri"/>
            <family val="2"/>
          </rPr>
          <t>QUALIFIER: This data point is an ESTIMATE produced by the UNESCO INSTITUTE FOR STATISTICS.</t>
        </r>
      </text>
    </comment>
    <comment ref="C22" authorId="0" shapeId="0" xr:uid="{00000000-0006-0000-4D00-000003000000}">
      <text>
        <r>
          <rPr>
            <sz val="10"/>
            <color rgb="FF333333"/>
            <rFont val="Calibri"/>
            <family val="2"/>
          </rPr>
          <t>QUALIFIER: This data point is an ESTIMATE produced by the UNESCO INSTITUTE FOR STATISTICS.</t>
        </r>
      </text>
    </comment>
    <comment ref="D22" authorId="0" shapeId="0" xr:uid="{00000000-0006-0000-4D00-000004000000}">
      <text>
        <r>
          <rPr>
            <sz val="10"/>
            <color rgb="FF333333"/>
            <rFont val="Calibri"/>
            <family val="2"/>
          </rPr>
          <t>QUALIFIER: This data point is an ESTIMATE produced by the UNESCO INSTITUTE FOR STATISTICS.</t>
        </r>
      </text>
    </comment>
    <comment ref="E22" authorId="0" shapeId="0" xr:uid="{00000000-0006-0000-4D00-000005000000}">
      <text>
        <r>
          <rPr>
            <sz val="10"/>
            <color rgb="FF333333"/>
            <rFont val="Calibri"/>
            <family val="2"/>
          </rPr>
          <t>QUALIFIER: This data point is an ESTIMATE produced by the UNESCO INSTITUTE FOR STATISTICS.</t>
        </r>
      </text>
    </comment>
    <comment ref="G22" authorId="0" shapeId="0" xr:uid="{00000000-0006-0000-4D00-000006000000}">
      <text>
        <r>
          <rPr>
            <sz val="10"/>
            <color rgb="FF333333"/>
            <rFont val="Calibri"/>
            <family val="2"/>
          </rPr>
          <t>QUALIFIER: This data point is an ESTIMATE produced by the UNESCO INSTITUTE FOR STATISTICS.</t>
        </r>
      </text>
    </comment>
    <comment ref="H22" authorId="0" shapeId="0" xr:uid="{00000000-0006-0000-4D00-000007000000}">
      <text>
        <r>
          <rPr>
            <sz val="10"/>
            <color rgb="FF333333"/>
            <rFont val="Calibri"/>
            <family val="2"/>
          </rPr>
          <t>QUALIFIER: This data point is an ESTIMATE produced by the UNESCO INSTITUTE FOR STATISTICS.</t>
        </r>
      </text>
    </comment>
    <comment ref="J24" authorId="0" shapeId="0" xr:uid="{00000000-0006-0000-4D00-000008000000}">
      <text>
        <r>
          <rPr>
            <sz val="10"/>
            <color rgb="FF333333"/>
            <rFont val="Calibri"/>
            <family val="2"/>
          </rPr>
          <t>QUALIFIER: This data point is an ESTIMATE produced by the UNESCO INSTITUTE FOR STATISTICS.</t>
        </r>
      </text>
    </comment>
    <comment ref="L24" authorId="0" shapeId="0" xr:uid="{00000000-0006-0000-4D00-000009000000}">
      <text>
        <r>
          <rPr>
            <sz val="10"/>
            <color rgb="FF333333"/>
            <rFont val="Calibri"/>
            <family val="2"/>
          </rPr>
          <t>QUALIFIER: This data point is an ESTIMATE produced by the UNESCO INSTITUTE FOR STATISTICS.</t>
        </r>
      </text>
    </comment>
    <comment ref="D26" authorId="0" shapeId="0" xr:uid="{00000000-0006-0000-4D00-00000A000000}">
      <text>
        <r>
          <rPr>
            <sz val="10"/>
            <color rgb="FF333333"/>
            <rFont val="Calibri"/>
            <family val="2"/>
          </rPr>
          <t>QUALIFIER: This data point is an ESTIMATE produced by the UNESCO INSTITUTE FOR STATISTICS.</t>
        </r>
      </text>
    </comment>
    <comment ref="H26" authorId="0" shapeId="0" xr:uid="{00000000-0006-0000-4D00-00000B000000}">
      <text>
        <r>
          <rPr>
            <sz val="10"/>
            <color rgb="FF333333"/>
            <rFont val="Calibri"/>
            <family val="2"/>
          </rPr>
          <t>QUALIFIER: This data point is an ESTIMATE produced by the UNESCO INSTITUTE FOR STATISTICS.</t>
        </r>
      </text>
    </comment>
    <comment ref="E29" authorId="0" shapeId="0" xr:uid="{00000000-0006-0000-4D00-00000C000000}">
      <text>
        <r>
          <rPr>
            <sz val="10"/>
            <color rgb="FF333333"/>
            <rFont val="Calibri"/>
            <family val="2"/>
          </rPr>
          <t>QUALIFIER: This data point is an ESTIMATE produced by the UNESCO INSTITUTE FOR STATISTICS.</t>
        </r>
      </text>
    </comment>
    <comment ref="C30" authorId="0" shapeId="0" xr:uid="{00000000-0006-0000-4D00-00000D000000}">
      <text>
        <r>
          <rPr>
            <sz val="10"/>
            <color rgb="FF333333"/>
            <rFont val="Calibri"/>
            <family val="2"/>
          </rPr>
          <t>QUALIFIER: This data point is an ESTIMATE produced by the UNESCO INSTITUTE FOR STATISTICS.</t>
        </r>
      </text>
    </comment>
    <comment ref="D30" authorId="0" shapeId="0" xr:uid="{00000000-0006-0000-4D00-00000E000000}">
      <text>
        <r>
          <rPr>
            <sz val="10"/>
            <color rgb="FF333333"/>
            <rFont val="Calibri"/>
            <family val="2"/>
          </rPr>
          <t>QUALIFIER: This data point is an ESTIMATE produced by the UNESCO INSTITUTE FOR STATISTICS.</t>
        </r>
      </text>
    </comment>
    <comment ref="E30" authorId="0" shapeId="0" xr:uid="{00000000-0006-0000-4D00-00000F000000}">
      <text>
        <r>
          <rPr>
            <sz val="10"/>
            <color rgb="FF333333"/>
            <rFont val="Calibri"/>
            <family val="2"/>
          </rPr>
          <t>QUALIFIER: This data point is an ESTIMATE produced by the UNESCO INSTITUTE FOR STATISTICS.</t>
        </r>
      </text>
    </comment>
    <comment ref="C31" authorId="0" shapeId="0" xr:uid="{00000000-0006-0000-4D00-000010000000}">
      <text>
        <r>
          <rPr>
            <sz val="10"/>
            <color rgb="FF333333"/>
            <rFont val="Calibri"/>
            <family val="2"/>
          </rPr>
          <t>QUALIFIER: This data point is an ESTIMATE produced by the UNESCO INSTITUTE FOR STATISTICS.</t>
        </r>
      </text>
    </comment>
    <comment ref="E32" authorId="0" shapeId="0" xr:uid="{00000000-0006-0000-4D00-000011000000}">
      <text>
        <r>
          <rPr>
            <sz val="10"/>
            <color rgb="FF333333"/>
            <rFont val="Calibri"/>
            <family val="2"/>
          </rPr>
          <t>QUALIFIER: This data point is an ESTIMATE produced by the UNESCO INSTITUTE FOR STATISTICS.</t>
        </r>
      </text>
    </comment>
    <comment ref="F32" authorId="0" shapeId="0" xr:uid="{00000000-0006-0000-4D00-000012000000}">
      <text>
        <r>
          <rPr>
            <sz val="10"/>
            <color rgb="FF333333"/>
            <rFont val="Calibri"/>
            <family val="2"/>
          </rPr>
          <t>QUALIFIER: This data point is an ESTIMATE produced by the UNESCO INSTITUTE FOR STATISTICS.</t>
        </r>
      </text>
    </comment>
    <comment ref="G32" authorId="0" shapeId="0" xr:uid="{00000000-0006-0000-4D00-000013000000}">
      <text>
        <r>
          <rPr>
            <sz val="10"/>
            <color rgb="FF333333"/>
            <rFont val="Calibri"/>
            <family val="2"/>
          </rPr>
          <t>QUALIFIER: This data point is an ESTIMATE produced by the UNESCO INSTITUTE FOR STATISTICS.</t>
        </r>
      </text>
    </comment>
    <comment ref="H32" authorId="0" shapeId="0" xr:uid="{00000000-0006-0000-4D00-000014000000}">
      <text>
        <r>
          <rPr>
            <sz val="10"/>
            <color rgb="FF333333"/>
            <rFont val="Calibri"/>
            <family val="2"/>
          </rPr>
          <t>QUALIFIER: This data point is an ESTIMATE produced by the UNESCO INSTITUTE FOR STATISTICS.</t>
        </r>
      </text>
    </comment>
    <comment ref="D33" authorId="0" shapeId="0" xr:uid="{00000000-0006-0000-4D00-000015000000}">
      <text>
        <r>
          <rPr>
            <sz val="10"/>
            <color rgb="FF333333"/>
            <rFont val="Calibri"/>
            <family val="2"/>
          </rPr>
          <t>QUALIFIER: This data point is an ESTIMATE produced by the UNESCO INSTITUTE FOR STATISTICS.</t>
        </r>
      </text>
    </comment>
    <comment ref="E33" authorId="0" shapeId="0" xr:uid="{00000000-0006-0000-4D00-000016000000}">
      <text>
        <r>
          <rPr>
            <sz val="10"/>
            <color rgb="FF333333"/>
            <rFont val="Calibri"/>
            <family val="2"/>
          </rPr>
          <t>QUALIFIER: This data point is an ESTIMATE produced by the UNESCO INSTITUTE FOR STATISTICS.</t>
        </r>
      </text>
    </comment>
    <comment ref="F33" authorId="0" shapeId="0" xr:uid="{00000000-0006-0000-4D00-000017000000}">
      <text>
        <r>
          <rPr>
            <sz val="10"/>
            <color rgb="FF333333"/>
            <rFont val="Calibri"/>
            <family val="2"/>
          </rPr>
          <t>QUALIFIER: This data point is an ESTIMATE produced by the UNESCO INSTITUTE FOR STATISTICS.</t>
        </r>
      </text>
    </comment>
    <comment ref="G33" authorId="0" shapeId="0" xr:uid="{00000000-0006-0000-4D00-000018000000}">
      <text>
        <r>
          <rPr>
            <sz val="10"/>
            <color rgb="FF333333"/>
            <rFont val="Calibri"/>
            <family val="2"/>
          </rPr>
          <t>QUALIFIER: This data point is an ESTIMATE produced by the UNESCO INSTITUTE FOR STATISTICS.</t>
        </r>
      </text>
    </comment>
    <comment ref="H33" authorId="0" shapeId="0" xr:uid="{00000000-0006-0000-4D00-000019000000}">
      <text>
        <r>
          <rPr>
            <sz val="10"/>
            <color rgb="FF333333"/>
            <rFont val="Calibri"/>
            <family val="2"/>
          </rPr>
          <t>QUALIFIER: This data point is an ESTIMATE produced by the UNESCO INSTITUTE FOR STATISTICS.</t>
        </r>
      </text>
    </comment>
    <comment ref="F34" authorId="0" shapeId="0" xr:uid="{00000000-0006-0000-4D00-00001A000000}">
      <text>
        <r>
          <rPr>
            <sz val="10"/>
            <color rgb="FF333333"/>
            <rFont val="Calibri"/>
            <family val="2"/>
          </rPr>
          <t>QUALIFIER: This data point is an ESTIMATE produced by the UNESCO INSTITUTE FOR STATISTICS.</t>
        </r>
      </text>
    </comment>
    <comment ref="H34" authorId="0" shapeId="0" xr:uid="{00000000-0006-0000-4D00-00001B000000}">
      <text>
        <r>
          <rPr>
            <sz val="10"/>
            <color rgb="FF333333"/>
            <rFont val="Calibri"/>
            <family val="2"/>
          </rPr>
          <t>QUALIFIER: This data point is an ESTIMATE produced by the UNESCO INSTITUTE FOR STATISTICS.</t>
        </r>
      </text>
    </comment>
    <comment ref="I34" authorId="0" shapeId="0" xr:uid="{00000000-0006-0000-4D00-00001C000000}">
      <text>
        <r>
          <rPr>
            <sz val="10"/>
            <color rgb="FF333333"/>
            <rFont val="Calibri"/>
            <family val="2"/>
          </rPr>
          <t>QUALIFIER: This data point is an ESTIMATE produced by the UNESCO INSTITUTE FOR STATISTICS.</t>
        </r>
      </text>
    </comment>
    <comment ref="F35" authorId="0" shapeId="0" xr:uid="{00000000-0006-0000-4D00-00001D000000}">
      <text>
        <r>
          <rPr>
            <sz val="10"/>
            <color rgb="FF333333"/>
            <rFont val="Calibri"/>
            <family val="2"/>
          </rPr>
          <t>QUALIFIER: This data point is an ESTIMATE produced by the UNESCO INSTITUTE FOR STATISTICS.</t>
        </r>
      </text>
    </comment>
    <comment ref="H35" authorId="0" shapeId="0" xr:uid="{00000000-0006-0000-4D00-00001E000000}">
      <text>
        <r>
          <rPr>
            <sz val="10"/>
            <color rgb="FF333333"/>
            <rFont val="Calibri"/>
            <family val="2"/>
          </rPr>
          <t>QUALIFIER: This data point is an ESTIMATE produced by the UNESCO INSTITUTE FOR STATISTICS.</t>
        </r>
      </text>
    </comment>
    <comment ref="I40" authorId="0" shapeId="0" xr:uid="{00000000-0006-0000-4D00-00001F000000}">
      <text>
        <r>
          <rPr>
            <sz val="10"/>
            <color rgb="FF333333"/>
            <rFont val="Calibri"/>
            <family val="2"/>
          </rPr>
          <t>QUALIFIER: This data point is an ESTIMATE produced by the UNESCO INSTITUTE FOR STATISTICS.</t>
        </r>
      </text>
    </comment>
    <comment ref="C42" authorId="0" shapeId="0" xr:uid="{00000000-0006-0000-4D00-000020000000}">
      <text>
        <r>
          <rPr>
            <sz val="10"/>
            <color rgb="FF333333"/>
            <rFont val="Calibri"/>
            <family val="2"/>
          </rPr>
          <t>QUALIFIER: This data point is an ESTIMATE produced by the UNESCO INSTITUTE FOR STATISTICS.</t>
        </r>
      </text>
    </comment>
    <comment ref="D44" authorId="0" shapeId="0" xr:uid="{00000000-0006-0000-4D00-000021000000}">
      <text>
        <r>
          <rPr>
            <sz val="10"/>
            <color rgb="FF333333"/>
            <rFont val="Calibri"/>
            <family val="2"/>
          </rPr>
          <t>QUALIFIER: This data point is an ESTIMATE produced by the UNESCO INSTITUTE FOR STATISTICS.</t>
        </r>
      </text>
    </comment>
    <comment ref="I46" authorId="0" shapeId="0" xr:uid="{00000000-0006-0000-4D00-000022000000}">
      <text>
        <r>
          <rPr>
            <sz val="10"/>
            <color rgb="FF333333"/>
            <rFont val="Calibri"/>
            <family val="2"/>
          </rPr>
          <t>QUALIFIER: This data point is an ESTIMATE produced by the UNESCO INSTITUTE FOR STATISTICS.</t>
        </r>
      </text>
    </comment>
    <comment ref="J46" authorId="0" shapeId="0" xr:uid="{00000000-0006-0000-4D00-000023000000}">
      <text>
        <r>
          <rPr>
            <sz val="10"/>
            <color rgb="FF333333"/>
            <rFont val="Calibri"/>
            <family val="2"/>
          </rPr>
          <t>QUALIFIER: This data point is an ESTIMATE produced by the UNESCO INSTITUTE FOR STATISTICS.</t>
        </r>
      </text>
    </comment>
    <comment ref="I47" authorId="0" shapeId="0" xr:uid="{00000000-0006-0000-4D00-000024000000}">
      <text>
        <r>
          <rPr>
            <sz val="10"/>
            <color rgb="FF333333"/>
            <rFont val="Calibri"/>
            <family val="2"/>
          </rPr>
          <t>QUALIFIER: This data point is an ESTIMATE produced by the UNESCO INSTITUTE FOR STATISTICS.</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I14" authorId="0" shapeId="0" xr:uid="{00000000-0006-0000-4E00-000001000000}">
      <text>
        <r>
          <rPr>
            <sz val="10"/>
            <color rgb="FF333333"/>
            <rFont val="Calibri"/>
            <family val="2"/>
          </rPr>
          <t>QUALIFIER: This data point is an ESTIMATE produced by the UNESCO INSTITUTE FOR STATISTICS.</t>
        </r>
      </text>
    </comment>
    <comment ref="E15" authorId="0" shapeId="0" xr:uid="{00000000-0006-0000-4E00-000002000000}">
      <text>
        <r>
          <rPr>
            <sz val="10"/>
            <color rgb="FF333333"/>
            <rFont val="Calibri"/>
            <family val="2"/>
          </rPr>
          <t>QUALIFIER: This data point is an ESTIMATE produced by the UNESCO INSTITUTE FOR STATISTICS.</t>
        </r>
      </text>
    </comment>
    <comment ref="D16" authorId="0" shapeId="0" xr:uid="{00000000-0006-0000-4E00-000003000000}">
      <text>
        <r>
          <rPr>
            <sz val="10"/>
            <color rgb="FF333333"/>
            <rFont val="Calibri"/>
            <family val="2"/>
          </rPr>
          <t>QUALIFIER: This data point is an ESTIMATE produced by the UNESCO INSTITUTE FOR STATISTICS.</t>
        </r>
      </text>
    </comment>
    <comment ref="H18" authorId="0" shapeId="0" xr:uid="{00000000-0006-0000-4E00-000004000000}">
      <text>
        <r>
          <rPr>
            <sz val="10"/>
            <color rgb="FF333333"/>
            <rFont val="Calibri"/>
            <family val="2"/>
          </rPr>
          <t>QUALIFIER: This data point is an ESTIMATE produced by the UNESCO INSTITUTE FOR STATISTICS.</t>
        </r>
      </text>
    </comment>
    <comment ref="G22" authorId="0" shapeId="0" xr:uid="{00000000-0006-0000-4E00-000005000000}">
      <text>
        <r>
          <rPr>
            <sz val="10"/>
            <color rgb="FF333333"/>
            <rFont val="Calibri"/>
            <family val="2"/>
          </rPr>
          <t>QUALIFIER: This data point is an ESTIMATE produced by the UNESCO INSTITUTE FOR STATISTICS.</t>
        </r>
      </text>
    </comment>
    <comment ref="H22" authorId="0" shapeId="0" xr:uid="{00000000-0006-0000-4E00-000006000000}">
      <text>
        <r>
          <rPr>
            <sz val="10"/>
            <color rgb="FF333333"/>
            <rFont val="Calibri"/>
            <family val="2"/>
          </rPr>
          <t>QUALIFIER: This data point is an ESTIMATE produced by the UNESCO INSTITUTE FOR STATISTICS.</t>
        </r>
      </text>
    </comment>
    <comment ref="J24" authorId="0" shapeId="0" xr:uid="{00000000-0006-0000-4E00-000007000000}">
      <text>
        <r>
          <rPr>
            <sz val="10"/>
            <color rgb="FF333333"/>
            <rFont val="Calibri"/>
            <family val="2"/>
          </rPr>
          <t>QUALIFIER: This data point is an ESTIMATE produced by the UNESCO INSTITUTE FOR STATISTICS.</t>
        </r>
      </text>
    </comment>
    <comment ref="L24" authorId="0" shapeId="0" xr:uid="{00000000-0006-0000-4E00-000008000000}">
      <text>
        <r>
          <rPr>
            <sz val="10"/>
            <color rgb="FF333333"/>
            <rFont val="Calibri"/>
            <family val="2"/>
          </rPr>
          <t>QUALIFIER: This data point is an ESTIMATE produced by the UNESCO INSTITUTE FOR STATISTICS.</t>
        </r>
      </text>
    </comment>
    <comment ref="C26" authorId="0" shapeId="0" xr:uid="{00000000-0006-0000-4E00-000009000000}">
      <text>
        <r>
          <rPr>
            <sz val="10"/>
            <color rgb="FF333333"/>
            <rFont val="Calibri"/>
            <family val="2"/>
          </rPr>
          <t>QUALIFIER: This data point is an ESTIMATE produced by the UNESCO INSTITUTE FOR STATISTICS.</t>
        </r>
      </text>
    </comment>
    <comment ref="F26" authorId="0" shapeId="0" xr:uid="{00000000-0006-0000-4E00-00000A000000}">
      <text>
        <r>
          <rPr>
            <sz val="10"/>
            <color rgb="FF333333"/>
            <rFont val="Calibri"/>
            <family val="2"/>
          </rPr>
          <t>QUALIFIER: This data point is an ESTIMATE produced by the UNESCO INSTITUTE FOR STATISTICS.</t>
        </r>
      </text>
    </comment>
    <comment ref="G26" authorId="0" shapeId="0" xr:uid="{00000000-0006-0000-4E00-00000B000000}">
      <text>
        <r>
          <rPr>
            <sz val="10"/>
            <color rgb="FF333333"/>
            <rFont val="Calibri"/>
            <family val="2"/>
          </rPr>
          <t>QUALIFIER: This data point is an ESTIMATE produced by the UNESCO INSTITUTE FOR STATISTICS.</t>
        </r>
      </text>
    </comment>
    <comment ref="D27" authorId="0" shapeId="0" xr:uid="{00000000-0006-0000-4E00-00000C000000}">
      <text>
        <r>
          <rPr>
            <sz val="10"/>
            <color rgb="FF333333"/>
            <rFont val="Calibri"/>
            <family val="2"/>
          </rPr>
          <t>QUALIFIER: This data point is an ESTIMATE produced by the UNESCO INSTITUTE FOR STATISTICS.</t>
        </r>
      </text>
    </comment>
    <comment ref="H27" authorId="0" shapeId="0" xr:uid="{00000000-0006-0000-4E00-00000D000000}">
      <text>
        <r>
          <rPr>
            <sz val="10"/>
            <color rgb="FF333333"/>
            <rFont val="Calibri"/>
            <family val="2"/>
          </rPr>
          <t>QUALIFIER: This data point is an ESTIMATE produced by the UNESCO INSTITUTE FOR STATISTICS.</t>
        </r>
      </text>
    </comment>
    <comment ref="I29" authorId="0" shapeId="0" xr:uid="{00000000-0006-0000-4E00-00000E000000}">
      <text>
        <r>
          <rPr>
            <sz val="10"/>
            <color rgb="FF333333"/>
            <rFont val="Calibri"/>
            <family val="2"/>
          </rPr>
          <t>QUALIFIER: This data point is an ESTIMATE produced by the UNESCO INSTITUTE FOR STATISTICS.</t>
        </r>
      </text>
    </comment>
    <comment ref="E31" authorId="0" shapeId="0" xr:uid="{00000000-0006-0000-4E00-00000F000000}">
      <text>
        <r>
          <rPr>
            <sz val="10"/>
            <color rgb="FF333333"/>
            <rFont val="Calibri"/>
            <family val="2"/>
          </rPr>
          <t>QUALIFIER: This data point is an ESTIMATE produced by the UNESCO INSTITUTE FOR STATISTICS.</t>
        </r>
      </text>
    </comment>
    <comment ref="H31" authorId="0" shapeId="0" xr:uid="{00000000-0006-0000-4E00-000010000000}">
      <text>
        <r>
          <rPr>
            <sz val="10"/>
            <color rgb="FF333333"/>
            <rFont val="Calibri"/>
            <family val="2"/>
          </rPr>
          <t>QUALIFIER: This data point is an ESTIMATE produced by the UNESCO INSTITUTE FOR STATISTICS.</t>
        </r>
      </text>
    </comment>
    <comment ref="C32" authorId="0" shapeId="0" xr:uid="{00000000-0006-0000-4E00-000011000000}">
      <text>
        <r>
          <rPr>
            <sz val="10"/>
            <color rgb="FF333333"/>
            <rFont val="Calibri"/>
            <family val="2"/>
          </rPr>
          <t>QUALIFIER: This data point is an ESTIMATE produced by the UNESCO INSTITUTE FOR STATISTICS.</t>
        </r>
      </text>
    </comment>
    <comment ref="D32" authorId="0" shapeId="0" xr:uid="{00000000-0006-0000-4E00-000012000000}">
      <text>
        <r>
          <rPr>
            <sz val="10"/>
            <color rgb="FF333333"/>
            <rFont val="Calibri"/>
            <family val="2"/>
          </rPr>
          <t>QUALIFIER: This data point is an ESTIMATE produced by the UNESCO INSTITUTE FOR STATISTICS.</t>
        </r>
      </text>
    </comment>
    <comment ref="E32" authorId="0" shapeId="0" xr:uid="{00000000-0006-0000-4E00-000013000000}">
      <text>
        <r>
          <rPr>
            <sz val="10"/>
            <color rgb="FF333333"/>
            <rFont val="Calibri"/>
            <family val="2"/>
          </rPr>
          <t>QUALIFIER: This data point is an ESTIMATE produced by the UNESCO INSTITUTE FOR STATISTICS.</t>
        </r>
      </text>
    </comment>
    <comment ref="C33" authorId="0" shapeId="0" xr:uid="{00000000-0006-0000-4E00-000014000000}">
      <text>
        <r>
          <rPr>
            <sz val="10"/>
            <color rgb="FF333333"/>
            <rFont val="Calibri"/>
            <family val="2"/>
          </rPr>
          <t>QUALIFIER: This data point is an ESTIMATE produced by the UNESCO INSTITUTE FOR STATISTICS.</t>
        </r>
      </text>
    </comment>
    <comment ref="E34" authorId="0" shapeId="0" xr:uid="{00000000-0006-0000-4E00-000015000000}">
      <text>
        <r>
          <rPr>
            <sz val="10"/>
            <color rgb="FF333333"/>
            <rFont val="Calibri"/>
            <family val="2"/>
          </rPr>
          <t>QUALIFIER: This data point is an ESTIMATE produced by the UNESCO INSTITUTE FOR STATISTICS.</t>
        </r>
      </text>
    </comment>
    <comment ref="F34" authorId="0" shapeId="0" xr:uid="{00000000-0006-0000-4E00-000016000000}">
      <text>
        <r>
          <rPr>
            <sz val="10"/>
            <color rgb="FF333333"/>
            <rFont val="Calibri"/>
            <family val="2"/>
          </rPr>
          <t>QUALIFIER: This data point is an ESTIMATE produced by the UNESCO INSTITUTE FOR STATISTICS.</t>
        </r>
      </text>
    </comment>
    <comment ref="G34" authorId="0" shapeId="0" xr:uid="{00000000-0006-0000-4E00-000017000000}">
      <text>
        <r>
          <rPr>
            <sz val="10"/>
            <color rgb="FF333333"/>
            <rFont val="Calibri"/>
            <family val="2"/>
          </rPr>
          <t>QUALIFIER: This data point is an ESTIMATE produced by the UNESCO INSTITUTE FOR STATISTICS.</t>
        </r>
      </text>
    </comment>
    <comment ref="H34" authorId="0" shapeId="0" xr:uid="{00000000-0006-0000-4E00-000018000000}">
      <text>
        <r>
          <rPr>
            <sz val="10"/>
            <color rgb="FF333333"/>
            <rFont val="Calibri"/>
            <family val="2"/>
          </rPr>
          <t>QUALIFIER: This data point is an ESTIMATE produced by the UNESCO INSTITUTE FOR STATISTICS.</t>
        </r>
      </text>
    </comment>
    <comment ref="D35" authorId="0" shapeId="0" xr:uid="{00000000-0006-0000-4E00-000019000000}">
      <text>
        <r>
          <rPr>
            <sz val="10"/>
            <color rgb="FF333333"/>
            <rFont val="Calibri"/>
            <family val="2"/>
          </rPr>
          <t>QUALIFIER: This data point is an ESTIMATE produced by the UNESCO INSTITUTE FOR STATISTICS.</t>
        </r>
      </text>
    </comment>
    <comment ref="E35" authorId="0" shapeId="0" xr:uid="{00000000-0006-0000-4E00-00001A000000}">
      <text>
        <r>
          <rPr>
            <sz val="10"/>
            <color rgb="FF333333"/>
            <rFont val="Calibri"/>
            <family val="2"/>
          </rPr>
          <t>QUALIFIER: This data point is an ESTIMATE produced by the UNESCO INSTITUTE FOR STATISTICS.</t>
        </r>
      </text>
    </comment>
    <comment ref="F35" authorId="0" shapeId="0" xr:uid="{00000000-0006-0000-4E00-00001B000000}">
      <text>
        <r>
          <rPr>
            <sz val="10"/>
            <color rgb="FF333333"/>
            <rFont val="Calibri"/>
            <family val="2"/>
          </rPr>
          <t>QUALIFIER: This data point is an ESTIMATE produced by the UNESCO INSTITUTE FOR STATISTICS.</t>
        </r>
      </text>
    </comment>
    <comment ref="G35" authorId="0" shapeId="0" xr:uid="{00000000-0006-0000-4E00-00001C000000}">
      <text>
        <r>
          <rPr>
            <sz val="10"/>
            <color rgb="FF333333"/>
            <rFont val="Calibri"/>
            <family val="2"/>
          </rPr>
          <t>QUALIFIER: This data point is an ESTIMATE produced by the UNESCO INSTITUTE FOR STATISTICS.</t>
        </r>
      </text>
    </comment>
    <comment ref="H35" authorId="0" shapeId="0" xr:uid="{00000000-0006-0000-4E00-00001D000000}">
      <text>
        <r>
          <rPr>
            <sz val="10"/>
            <color rgb="FF333333"/>
            <rFont val="Calibri"/>
            <family val="2"/>
          </rPr>
          <t>QUALIFIER: This data point is an ESTIMATE produced by the UNESCO INSTITUTE FOR STATISTICS.</t>
        </r>
      </text>
    </comment>
    <comment ref="F36" authorId="0" shapeId="0" xr:uid="{00000000-0006-0000-4E00-00001E000000}">
      <text>
        <r>
          <rPr>
            <sz val="10"/>
            <color rgb="FF333333"/>
            <rFont val="Calibri"/>
            <family val="2"/>
          </rPr>
          <t>QUALIFIER: This data point is an ESTIMATE produced by the UNESCO INSTITUTE FOR STATISTICS.</t>
        </r>
      </text>
    </comment>
    <comment ref="H36" authorId="0" shapeId="0" xr:uid="{00000000-0006-0000-4E00-00001F000000}">
      <text>
        <r>
          <rPr>
            <sz val="10"/>
            <color rgb="FF333333"/>
            <rFont val="Calibri"/>
            <family val="2"/>
          </rPr>
          <t>QUALIFIER: This data point is an ESTIMATE produced by the UNESCO INSTITUTE FOR STATISTICS.</t>
        </r>
      </text>
    </comment>
    <comment ref="I36" authorId="0" shapeId="0" xr:uid="{00000000-0006-0000-4E00-000020000000}">
      <text>
        <r>
          <rPr>
            <sz val="10"/>
            <color rgb="FF333333"/>
            <rFont val="Calibri"/>
            <family val="2"/>
          </rPr>
          <t>QUALIFIER: This data point is an ESTIMATE produced by the UNESCO INSTITUTE FOR STATISTICS.</t>
        </r>
      </text>
    </comment>
    <comment ref="F37" authorId="0" shapeId="0" xr:uid="{00000000-0006-0000-4E00-000021000000}">
      <text>
        <r>
          <rPr>
            <sz val="10"/>
            <color rgb="FF333333"/>
            <rFont val="Calibri"/>
            <family val="2"/>
          </rPr>
          <t>QUALIFIER: This data point is an ESTIMATE produced by the UNESCO INSTITUTE FOR STATISTICS.</t>
        </r>
      </text>
    </comment>
    <comment ref="H38" authorId="0" shapeId="0" xr:uid="{00000000-0006-0000-4E00-000022000000}">
      <text>
        <r>
          <rPr>
            <sz val="10"/>
            <color rgb="FF333333"/>
            <rFont val="Calibri"/>
            <family val="2"/>
          </rPr>
          <t>QUALIFIER: This data point is an ESTIMATE produced by the UNESCO INSTITUTE FOR STATISTICS.</t>
        </r>
      </text>
    </comment>
    <comment ref="H40" authorId="0" shapeId="0" xr:uid="{00000000-0006-0000-4E00-000023000000}">
      <text>
        <r>
          <rPr>
            <sz val="10"/>
            <color rgb="FF333333"/>
            <rFont val="Calibri"/>
            <family val="2"/>
          </rPr>
          <t>QUALIFIER: This data point is an ESTIMATE produced by the UNESCO INSTITUTE FOR STATISTICS.</t>
        </r>
      </text>
    </comment>
    <comment ref="I42" authorId="0" shapeId="0" xr:uid="{00000000-0006-0000-4E00-000024000000}">
      <text>
        <r>
          <rPr>
            <sz val="10"/>
            <color rgb="FF333333"/>
            <rFont val="Calibri"/>
            <family val="2"/>
          </rPr>
          <t>QUALIFIER: This data point is an ESTIMATE produced by the UNESCO INSTITUTE FOR STATISTICS.</t>
        </r>
      </text>
    </comment>
    <comment ref="D45" authorId="0" shapeId="0" xr:uid="{00000000-0006-0000-4E00-000025000000}">
      <text>
        <r>
          <rPr>
            <sz val="10"/>
            <color rgb="FF333333"/>
            <rFont val="Calibri"/>
            <family val="2"/>
          </rPr>
          <t>QUALIFIER: This data point is an ESTIMATE produced by the UNESCO INSTITUTE FOR STATISTICS.</t>
        </r>
      </text>
    </comment>
    <comment ref="F47" authorId="0" shapeId="0" xr:uid="{00000000-0006-0000-4E00-000026000000}">
      <text>
        <r>
          <rPr>
            <sz val="10"/>
            <color rgb="FF333333"/>
            <rFont val="Calibri"/>
            <family val="2"/>
          </rPr>
          <t>QUALIFIER: This data point is an ESTIMATE produced by the UNESCO INSTITUTE FOR STATISTICS.</t>
        </r>
      </text>
    </comment>
    <comment ref="I47" authorId="0" shapeId="0" xr:uid="{00000000-0006-0000-4E00-000027000000}">
      <text>
        <r>
          <rPr>
            <sz val="10"/>
            <color rgb="FF333333"/>
            <rFont val="Calibri"/>
            <family val="2"/>
          </rPr>
          <t>QUALIFIER: This data point is an ESTIMATE produced by the UNESCO INSTITUTE FOR STATISTICS.</t>
        </r>
      </text>
    </comment>
    <comment ref="J47" authorId="0" shapeId="0" xr:uid="{00000000-0006-0000-4E00-000028000000}">
      <text>
        <r>
          <rPr>
            <sz val="10"/>
            <color rgb="FF333333"/>
            <rFont val="Calibri"/>
            <family val="2"/>
          </rPr>
          <t>QUALIFIER: This data point is an ESTIMATE produced by the UNESCO INSTITUTE FOR STATISTICS.</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E15" authorId="0" shapeId="0" xr:uid="{00000000-0006-0000-4F00-000001000000}">
      <text>
        <r>
          <rPr>
            <sz val="10"/>
            <color rgb="FF333333"/>
            <rFont val="Calibri"/>
            <family val="2"/>
          </rPr>
          <t>QUALIFIER: This data point is an ESTIMATE produced by the UNESCO INSTITUTE FOR STATISTICS.</t>
        </r>
      </text>
    </comment>
    <comment ref="D16" authorId="0" shapeId="0" xr:uid="{00000000-0006-0000-4F00-000002000000}">
      <text>
        <r>
          <rPr>
            <sz val="10"/>
            <color rgb="FF333333"/>
            <rFont val="Calibri"/>
            <family val="2"/>
          </rPr>
          <t>QUALIFIER: This data point is an ESTIMATE produced by the UNESCO INSTITUTE FOR STATISTICS.</t>
        </r>
      </text>
    </comment>
    <comment ref="E16" authorId="0" shapeId="0" xr:uid="{00000000-0006-0000-4F00-000003000000}">
      <text>
        <r>
          <rPr>
            <sz val="10"/>
            <color rgb="FF333333"/>
            <rFont val="Calibri"/>
            <family val="2"/>
          </rPr>
          <t>QUALIFIER: This data point is an ESTIMATE produced by the UNESCO INSTITUTE FOR STATISTICS.</t>
        </r>
      </text>
    </comment>
    <comment ref="H18" authorId="0" shapeId="0" xr:uid="{00000000-0006-0000-4F00-000004000000}">
      <text>
        <r>
          <rPr>
            <sz val="10"/>
            <color rgb="FF333333"/>
            <rFont val="Calibri"/>
            <family val="2"/>
          </rPr>
          <t>QUALIFIER: This data point is an ESTIMATE produced by the UNESCO INSTITUTE FOR STATISTICS.</t>
        </r>
      </text>
    </comment>
    <comment ref="G22" authorId="0" shapeId="0" xr:uid="{00000000-0006-0000-4F00-000005000000}">
      <text>
        <r>
          <rPr>
            <sz val="10"/>
            <color rgb="FF333333"/>
            <rFont val="Calibri"/>
            <family val="2"/>
          </rPr>
          <t>QUALIFIER: This data point is an ESTIMATE produced by the UNESCO INSTITUTE FOR STATISTICS.</t>
        </r>
      </text>
    </comment>
    <comment ref="H22" authorId="0" shapeId="0" xr:uid="{00000000-0006-0000-4F00-000006000000}">
      <text>
        <r>
          <rPr>
            <sz val="10"/>
            <color rgb="FF333333"/>
            <rFont val="Calibri"/>
            <family val="2"/>
          </rPr>
          <t>QUALIFIER: This data point is an ESTIMATE produced by the UNESCO INSTITUTE FOR STATISTICS.</t>
        </r>
      </text>
    </comment>
    <comment ref="J24" authorId="0" shapeId="0" xr:uid="{00000000-0006-0000-4F00-000007000000}">
      <text>
        <r>
          <rPr>
            <sz val="10"/>
            <color rgb="FF333333"/>
            <rFont val="Calibri"/>
            <family val="2"/>
          </rPr>
          <t>QUALIFIER: This data point is an ESTIMATE produced by the UNESCO INSTITUTE FOR STATISTICS.</t>
        </r>
      </text>
    </comment>
    <comment ref="L24" authorId="0" shapeId="0" xr:uid="{00000000-0006-0000-4F00-000008000000}">
      <text>
        <r>
          <rPr>
            <sz val="10"/>
            <color rgb="FF333333"/>
            <rFont val="Calibri"/>
            <family val="2"/>
          </rPr>
          <t>QUALIFIER: This data point is an ESTIMATE produced by the UNESCO INSTITUTE FOR STATISTICS.</t>
        </r>
      </text>
    </comment>
    <comment ref="F26" authorId="0" shapeId="0" xr:uid="{00000000-0006-0000-4F00-000009000000}">
      <text>
        <r>
          <rPr>
            <sz val="10"/>
            <color rgb="FF333333"/>
            <rFont val="Calibri"/>
            <family val="2"/>
          </rPr>
          <t>QUALIFIER: This data point is an ESTIMATE produced by the UNESCO INSTITUTE FOR STATISTICS.</t>
        </r>
      </text>
    </comment>
    <comment ref="G26" authorId="0" shapeId="0" xr:uid="{00000000-0006-0000-4F00-00000A000000}">
      <text>
        <r>
          <rPr>
            <sz val="10"/>
            <color rgb="FF333333"/>
            <rFont val="Calibri"/>
            <family val="2"/>
          </rPr>
          <t>QUALIFIER: This data point is an ESTIMATE produced by the UNESCO INSTITUTE FOR STATISTICS.</t>
        </r>
      </text>
    </comment>
    <comment ref="D27" authorId="0" shapeId="0" xr:uid="{00000000-0006-0000-4F00-00000B000000}">
      <text>
        <r>
          <rPr>
            <sz val="10"/>
            <color rgb="FF333333"/>
            <rFont val="Calibri"/>
            <family val="2"/>
          </rPr>
          <t>QUALIFIER: This data point is an ESTIMATE produced by the UNESCO INSTITUTE FOR STATISTICS.</t>
        </r>
      </text>
    </comment>
    <comment ref="H27" authorId="0" shapeId="0" xr:uid="{00000000-0006-0000-4F00-00000C000000}">
      <text>
        <r>
          <rPr>
            <sz val="10"/>
            <color rgb="FF333333"/>
            <rFont val="Calibri"/>
            <family val="2"/>
          </rPr>
          <t>QUALIFIER: This data point is an ESTIMATE produced by the UNESCO INSTITUTE FOR STATISTICS.</t>
        </r>
      </text>
    </comment>
    <comment ref="E30" authorId="0" shapeId="0" xr:uid="{00000000-0006-0000-4F00-00000D000000}">
      <text>
        <r>
          <rPr>
            <sz val="10"/>
            <color rgb="FF333333"/>
            <rFont val="Calibri"/>
            <family val="2"/>
          </rPr>
          <t>QUALIFIER: This data point is an ESTIMATE produced by the UNESCO INSTITUTE FOR STATISTICS.</t>
        </r>
      </text>
    </comment>
    <comment ref="C31" authorId="0" shapeId="0" xr:uid="{00000000-0006-0000-4F00-00000E000000}">
      <text>
        <r>
          <rPr>
            <sz val="10"/>
            <color rgb="FF333333"/>
            <rFont val="Calibri"/>
            <family val="2"/>
          </rPr>
          <t>QUALIFIER: This data point is an ESTIMATE produced by the UNESCO INSTITUTE FOR STATISTICS.</t>
        </r>
      </text>
    </comment>
    <comment ref="D31" authorId="0" shapeId="0" xr:uid="{00000000-0006-0000-4F00-00000F000000}">
      <text>
        <r>
          <rPr>
            <sz val="10"/>
            <color rgb="FF333333"/>
            <rFont val="Calibri"/>
            <family val="2"/>
          </rPr>
          <t>QUALIFIER: This data point is an ESTIMATE produced by the UNESCO INSTITUTE FOR STATISTICS.</t>
        </r>
      </text>
    </comment>
    <comment ref="E31" authorId="0" shapeId="0" xr:uid="{00000000-0006-0000-4F00-000010000000}">
      <text>
        <r>
          <rPr>
            <sz val="10"/>
            <color rgb="FF333333"/>
            <rFont val="Calibri"/>
            <family val="2"/>
          </rPr>
          <t>QUALIFIER: This data point is an ESTIMATE produced by the UNESCO INSTITUTE FOR STATISTICS.</t>
        </r>
      </text>
    </comment>
    <comment ref="C32" authorId="0" shapeId="0" xr:uid="{00000000-0006-0000-4F00-000011000000}">
      <text>
        <r>
          <rPr>
            <sz val="10"/>
            <color rgb="FF333333"/>
            <rFont val="Calibri"/>
            <family val="2"/>
          </rPr>
          <t>QUALIFIER: This data point is an ESTIMATE produced by the UNESCO INSTITUTE FOR STATISTICS.</t>
        </r>
      </text>
    </comment>
    <comment ref="D33" authorId="0" shapeId="0" xr:uid="{00000000-0006-0000-4F00-000012000000}">
      <text>
        <r>
          <rPr>
            <sz val="10"/>
            <color rgb="FF333333"/>
            <rFont val="Calibri"/>
            <family val="2"/>
          </rPr>
          <t>QUALIFIER: This data point is an ESTIMATE produced by the UNESCO INSTITUTE FOR STATISTICS.</t>
        </r>
      </text>
    </comment>
    <comment ref="E33" authorId="0" shapeId="0" xr:uid="{00000000-0006-0000-4F00-000013000000}">
      <text>
        <r>
          <rPr>
            <sz val="10"/>
            <color rgb="FF333333"/>
            <rFont val="Calibri"/>
            <family val="2"/>
          </rPr>
          <t>QUALIFIER: This data point is an ESTIMATE produced by the UNESCO INSTITUTE FOR STATISTICS.</t>
        </r>
      </text>
    </comment>
    <comment ref="F33" authorId="0" shapeId="0" xr:uid="{00000000-0006-0000-4F00-000014000000}">
      <text>
        <r>
          <rPr>
            <sz val="10"/>
            <color rgb="FF333333"/>
            <rFont val="Calibri"/>
            <family val="2"/>
          </rPr>
          <t>QUALIFIER: This data point is an ESTIMATE produced by the UNESCO INSTITUTE FOR STATISTICS.</t>
        </r>
      </text>
    </comment>
    <comment ref="G33" authorId="0" shapeId="0" xr:uid="{00000000-0006-0000-4F00-000015000000}">
      <text>
        <r>
          <rPr>
            <sz val="10"/>
            <color rgb="FF333333"/>
            <rFont val="Calibri"/>
            <family val="2"/>
          </rPr>
          <t>QUALIFIER: This data point is an ESTIMATE produced by the UNESCO INSTITUTE FOR STATISTICS.</t>
        </r>
      </text>
    </comment>
    <comment ref="H33" authorId="0" shapeId="0" xr:uid="{00000000-0006-0000-4F00-000016000000}">
      <text>
        <r>
          <rPr>
            <sz val="10"/>
            <color rgb="FF333333"/>
            <rFont val="Calibri"/>
            <family val="2"/>
          </rPr>
          <t>QUALIFIER: This data point is an ESTIMATE produced by the UNESCO INSTITUTE FOR STATISTICS.</t>
        </r>
      </text>
    </comment>
    <comment ref="D34" authorId="0" shapeId="0" xr:uid="{00000000-0006-0000-4F00-000017000000}">
      <text>
        <r>
          <rPr>
            <sz val="10"/>
            <color rgb="FF333333"/>
            <rFont val="Calibri"/>
            <family val="2"/>
          </rPr>
          <t>QUALIFIER: This data point is an ESTIMATE produced by the UNESCO INSTITUTE FOR STATISTICS.</t>
        </r>
      </text>
    </comment>
    <comment ref="E34" authorId="0" shapeId="0" xr:uid="{00000000-0006-0000-4F00-000018000000}">
      <text>
        <r>
          <rPr>
            <sz val="10"/>
            <color rgb="FF333333"/>
            <rFont val="Calibri"/>
            <family val="2"/>
          </rPr>
          <t>QUALIFIER: This data point is an ESTIMATE produced by the UNESCO INSTITUTE FOR STATISTICS.</t>
        </r>
      </text>
    </comment>
    <comment ref="F34" authorId="0" shapeId="0" xr:uid="{00000000-0006-0000-4F00-000019000000}">
      <text>
        <r>
          <rPr>
            <sz val="10"/>
            <color rgb="FF333333"/>
            <rFont val="Calibri"/>
            <family val="2"/>
          </rPr>
          <t>QUALIFIER: This data point is an ESTIMATE produced by the UNESCO INSTITUTE FOR STATISTICS.</t>
        </r>
      </text>
    </comment>
    <comment ref="G34" authorId="0" shapeId="0" xr:uid="{00000000-0006-0000-4F00-00001A000000}">
      <text>
        <r>
          <rPr>
            <sz val="10"/>
            <color rgb="FF333333"/>
            <rFont val="Calibri"/>
            <family val="2"/>
          </rPr>
          <t>QUALIFIER: This data point is an ESTIMATE produced by the UNESCO INSTITUTE FOR STATISTICS.</t>
        </r>
      </text>
    </comment>
    <comment ref="H34" authorId="0" shapeId="0" xr:uid="{00000000-0006-0000-4F00-00001B000000}">
      <text>
        <r>
          <rPr>
            <sz val="10"/>
            <color rgb="FF333333"/>
            <rFont val="Calibri"/>
            <family val="2"/>
          </rPr>
          <t>QUALIFIER: This data point is an ESTIMATE produced by the UNESCO INSTITUTE FOR STATISTICS.</t>
        </r>
      </text>
    </comment>
    <comment ref="F35" authorId="0" shapeId="0" xr:uid="{00000000-0006-0000-4F00-00001C000000}">
      <text>
        <r>
          <rPr>
            <sz val="10"/>
            <color rgb="FF333333"/>
            <rFont val="Calibri"/>
            <family val="2"/>
          </rPr>
          <t>QUALIFIER: This data point is an ESTIMATE produced by the UNESCO INSTITUTE FOR STATISTICS.</t>
        </r>
      </text>
    </comment>
    <comment ref="H35" authorId="0" shapeId="0" xr:uid="{00000000-0006-0000-4F00-00001D000000}">
      <text>
        <r>
          <rPr>
            <sz val="10"/>
            <color rgb="FF333333"/>
            <rFont val="Calibri"/>
            <family val="2"/>
          </rPr>
          <t>QUALIFIER: This data point is an ESTIMATE produced by the UNESCO INSTITUTE FOR STATISTICS.</t>
        </r>
      </text>
    </comment>
    <comment ref="I35" authorId="0" shapeId="0" xr:uid="{00000000-0006-0000-4F00-00001E000000}">
      <text>
        <r>
          <rPr>
            <sz val="10"/>
            <color rgb="FF333333"/>
            <rFont val="Calibri"/>
            <family val="2"/>
          </rPr>
          <t>QUALIFIER: This data point is an ESTIMATE produced by the UNESCO INSTITUTE FOR STATISTICS.</t>
        </r>
      </text>
    </comment>
    <comment ref="F36" authorId="0" shapeId="0" xr:uid="{00000000-0006-0000-4F00-00001F000000}">
      <text>
        <r>
          <rPr>
            <sz val="10"/>
            <color rgb="FF333333"/>
            <rFont val="Calibri"/>
            <family val="2"/>
          </rPr>
          <t>QUALIFIER: This data point is an ESTIMATE produced by the UNESCO INSTITUTE FOR STATISTICS.</t>
        </r>
      </text>
    </comment>
    <comment ref="H36" authorId="0" shapeId="0" xr:uid="{00000000-0006-0000-4F00-000020000000}">
      <text>
        <r>
          <rPr>
            <sz val="10"/>
            <color rgb="FF333333"/>
            <rFont val="Calibri"/>
            <family val="2"/>
          </rPr>
          <t>QUALIFIER: This data point is an ESTIMATE produced by the UNESCO INSTITUTE FOR STATISTICS.</t>
        </r>
      </text>
    </comment>
    <comment ref="H37" authorId="0" shapeId="0" xr:uid="{00000000-0006-0000-4F00-000021000000}">
      <text>
        <r>
          <rPr>
            <sz val="10"/>
            <color rgb="FF333333"/>
            <rFont val="Calibri"/>
            <family val="2"/>
          </rPr>
          <t>QUALIFIER: This data point is an ESTIMATE produced by the UNESCO INSTITUTE FOR STATISTICS.</t>
        </r>
      </text>
    </comment>
    <comment ref="J37" authorId="0" shapeId="0" xr:uid="{00000000-0006-0000-4F00-000022000000}">
      <text>
        <r>
          <rPr>
            <sz val="10"/>
            <color rgb="FF333333"/>
            <rFont val="Calibri"/>
            <family val="2"/>
          </rPr>
          <t>QUALIFIER: This data point is an ESTIMATE produced by the UNESCO INSTITUTE FOR STATISTICS.</t>
        </r>
      </text>
    </comment>
    <comment ref="E38" authorId="0" shapeId="0" xr:uid="{00000000-0006-0000-4F00-000023000000}">
      <text>
        <r>
          <rPr>
            <sz val="10"/>
            <color rgb="FF333333"/>
            <rFont val="Calibri"/>
            <family val="2"/>
          </rPr>
          <t>QUALIFIER: This data point is an ESTIMATE produced by the UNESCO INSTITUTE FOR STATISTICS.</t>
        </r>
      </text>
    </comment>
    <comment ref="C40" authorId="0" shapeId="0" xr:uid="{00000000-0006-0000-4F00-000024000000}">
      <text>
        <r>
          <rPr>
            <sz val="10"/>
            <color rgb="FF333333"/>
            <rFont val="Calibri"/>
            <family val="2"/>
          </rPr>
          <t>QUALIFIER: This data point is an ESTIMATE produced by the UNESCO INSTITUTE FOR STATISTICS.</t>
        </r>
      </text>
    </comment>
    <comment ref="I41" authorId="0" shapeId="0" xr:uid="{00000000-0006-0000-4F00-000025000000}">
      <text>
        <r>
          <rPr>
            <sz val="10"/>
            <color rgb="FF333333"/>
            <rFont val="Calibri"/>
            <family val="2"/>
          </rPr>
          <t>QUALIFIER: This data point is an ESTIMATE produced by the UNESCO INSTITUTE FOR STATISTICS.</t>
        </r>
      </text>
    </comment>
    <comment ref="D44" authorId="0" shapeId="0" xr:uid="{00000000-0006-0000-4F00-000026000000}">
      <text>
        <r>
          <rPr>
            <sz val="10"/>
            <color rgb="FF333333"/>
            <rFont val="Calibri"/>
            <family val="2"/>
          </rPr>
          <t>QUALIFIER: This data point is an ESTIMATE produced by the UNESCO INSTITUTE FOR STATISTICS.</t>
        </r>
      </text>
    </comment>
    <comment ref="I46" authorId="0" shapeId="0" xr:uid="{00000000-0006-0000-4F00-000027000000}">
      <text>
        <r>
          <rPr>
            <sz val="10"/>
            <color rgb="FF333333"/>
            <rFont val="Calibri"/>
            <family val="2"/>
          </rPr>
          <t>QUALIFIER: This data point is an ESTIMATE produced by the UNESCO INSTITUTE FOR STATISTICS.</t>
        </r>
      </text>
    </comment>
    <comment ref="J46" authorId="0" shapeId="0" xr:uid="{00000000-0006-0000-4F00-000028000000}">
      <text>
        <r>
          <rPr>
            <sz val="10"/>
            <color rgb="FF333333"/>
            <rFont val="Calibri"/>
            <family val="2"/>
          </rPr>
          <t>QUALIFIER: This data point is an ESTIMATE produced by the UNESCO INSTITUTE FOR STATISTICS.</t>
        </r>
      </text>
    </comment>
    <comment ref="F48" authorId="0" shapeId="0" xr:uid="{00000000-0006-0000-4F00-000029000000}">
      <text>
        <r>
          <rPr>
            <sz val="10"/>
            <color rgb="FF333333"/>
            <rFont val="Calibri"/>
            <family val="2"/>
          </rPr>
          <t>QUALIFIER: This data point is an ESTIMATE produced by the UNESCO INSTITUTE FOR STATISTICS.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I19" authorId="0" shapeId="0" xr:uid="{00000000-0006-0000-0800-000001000000}">
      <text>
        <r>
          <rPr>
            <sz val="10"/>
            <color rgb="FF333333"/>
            <rFont val="Calibri"/>
            <family val="2"/>
          </rPr>
          <t>QUALIFIER: This data point is a NATIONAL ESTIMATE.</t>
        </r>
      </text>
    </comment>
    <comment ref="E32" authorId="0" shapeId="0" xr:uid="{00000000-0006-0000-0800-000002000000}">
      <text>
        <r>
          <rPr>
            <sz val="10"/>
            <color rgb="FF333333"/>
            <rFont val="Calibri"/>
            <family val="2"/>
          </rPr>
          <t>QUALIFIER: This data point is an ESTIMATE produced by the UNESCO INSTITUTE FOR STATISTICS.</t>
        </r>
      </text>
    </comment>
    <comment ref="C36" authorId="0" shapeId="0" xr:uid="{00000000-0006-0000-0800-000003000000}">
      <text>
        <r>
          <rPr>
            <sz val="10"/>
            <color rgb="FF333333"/>
            <rFont val="Calibri"/>
            <family val="2"/>
          </rPr>
          <t>QUALIFIER: This data point is an ESTIMATE produced by the UNESCO INSTITUTE FOR STATISTICS.</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5000-000001000000}">
      <text>
        <r>
          <rPr>
            <sz val="10"/>
            <color rgb="FF333333"/>
            <rFont val="Calibri"/>
            <family val="2"/>
          </rPr>
          <t>SOURCE: Burundi DHS 2010. The survey collected data on school attendance for age 5-24 and educational attainment for age 5 and above.</t>
        </r>
      </text>
    </comment>
    <comment ref="J14" authorId="0" shapeId="0" xr:uid="{00000000-0006-0000-5000-000002000000}">
      <text>
        <r>
          <rPr>
            <sz val="10"/>
            <color rgb="FF333333"/>
            <rFont val="Calibri"/>
            <family val="2"/>
          </rPr>
          <t>QUALIFIER: This data point is a NATIONAL ESTIMATE. SOURCE: Burundi DHS 2016-17. The survey collected data on school attendance for age 3-24 and educational attainment for age 3 and above.</t>
        </r>
      </text>
    </comment>
    <comment ref="D15" authorId="0" shapeId="0" xr:uid="{00000000-0006-0000-5000-000003000000}">
      <text>
        <r>
          <rPr>
            <sz val="10"/>
            <color rgb="FF333333"/>
            <rFont val="Calibri"/>
            <family val="2"/>
          </rPr>
          <t>SOURCE: Cameroon DHS 2011. The survey collected data on school attendance for age 3-24 and educational attainment for age 3 and above.</t>
        </r>
      </text>
    </comment>
    <comment ref="G15" authorId="0" shapeId="0" xr:uid="{00000000-0006-0000-5000-000004000000}">
      <text>
        <r>
          <rPr>
            <sz val="10"/>
            <color rgb="FF333333"/>
            <rFont val="Calibri"/>
            <family val="2"/>
          </rPr>
          <t>SOURCE: Cameroon MICS 2013-14. The survey collected data on school attendance for age 5-24 and educational attainment for age 5 and above.</t>
        </r>
      </text>
    </comment>
    <comment ref="C16" authorId="0" shapeId="0" xr:uid="{00000000-0006-0000-5000-000005000000}">
      <text>
        <r>
          <rPr>
            <sz val="10"/>
            <color rgb="FF333333"/>
            <rFont val="Calibri"/>
            <family val="2"/>
          </rPr>
          <t>SOURCE: Central African Republic MICS 2009-10. The survey collected data on school attendance for age 5-24 and educational attainment for age 5 and above.</t>
        </r>
      </text>
    </comment>
    <comment ref="G17" authorId="0" shapeId="0" xr:uid="{00000000-0006-0000-5000-000006000000}">
      <text>
        <r>
          <rPr>
            <sz val="10"/>
            <color rgb="FF333333"/>
            <rFont val="Calibri"/>
            <family val="2"/>
          </rPr>
          <t>SOURCE: Chad DHS 2014. The survey collected data on school attendance for age 5-24 and educational attainment for age 5 and above.</t>
        </r>
      </text>
    </comment>
    <comment ref="E18" authorId="0" shapeId="0" xr:uid="{00000000-0006-0000-5000-000007000000}">
      <text>
        <r>
          <rPr>
            <sz val="10"/>
            <color rgb="FF333333"/>
            <rFont val="Calibri"/>
            <family val="2"/>
          </rPr>
          <t>SOURCE: Congo DHS 2011-12. The survey collected data on school attendance for age 5-24 and educational attainment for age 5 and above.</t>
        </r>
      </text>
    </comment>
    <comment ref="H18" authorId="0" shapeId="0" xr:uid="{00000000-0006-0000-5000-000008000000}">
      <text>
        <r>
          <rPr>
            <sz val="10"/>
            <color rgb="FF333333"/>
            <rFont val="Calibri"/>
            <family val="2"/>
          </rPr>
          <t>SOURCE: Congo MICS 2014-15. The survey collected data on school attendance for age 5-24 and educational attainment for age 5 and above.</t>
        </r>
      </text>
    </comment>
    <comment ref="C19" authorId="0" shapeId="0" xr:uid="{00000000-0006-0000-5000-000009000000}">
      <text>
        <r>
          <rPr>
            <sz val="10"/>
            <color rgb="FF333333"/>
            <rFont val="Calibri"/>
            <family val="2"/>
          </rPr>
          <t>SOURCE: Democratic Republic of the Congo MICS 2010. The survey collected data on school attendance for age 5-24 and educational attainment for age 5 and above.</t>
        </r>
      </text>
    </comment>
    <comment ref="F19" authorId="0" shapeId="0" xr:uid="{00000000-0006-0000-5000-00000A000000}">
      <text>
        <r>
          <rPr>
            <sz val="10"/>
            <color rgb="FF333333"/>
            <rFont val="Calibri"/>
            <family val="2"/>
          </rPr>
          <t>SOURCE: Democratic Republic of the Congo DHS 2013-14. The survey collected data on school attendance for age 5-24 and educational attainment for age 5 and above.</t>
        </r>
      </text>
    </comment>
    <comment ref="E20" authorId="0" shapeId="0" xr:uid="{00000000-0006-0000-5000-00000B000000}">
      <text>
        <r>
          <rPr>
            <sz val="10"/>
            <color rgb="FF333333"/>
            <rFont val="Calibri"/>
            <family val="2"/>
          </rPr>
          <t>SOURCE: Gabon DHS 2012. The survey collected data on school attendance for age 3-24 and educational attainment for age 3 and above.</t>
        </r>
      </text>
    </comment>
    <comment ref="G21" authorId="0" shapeId="0" xr:uid="{00000000-0006-0000-5000-00000C000000}">
      <text>
        <r>
          <rPr>
            <sz val="10"/>
            <color rgb="FF333333"/>
            <rFont val="Calibri"/>
            <family val="2"/>
          </rPr>
          <t>SOURCE: Sao Tome and Principe MICS 2014. The survey collected data on school attendance for age 5-24 and educational attainment for age 3 and above.</t>
        </r>
      </text>
    </comment>
    <comment ref="E22" authorId="0" shapeId="0" xr:uid="{00000000-0006-0000-5000-00000D000000}">
      <text>
        <r>
          <rPr>
            <sz val="10"/>
            <color rgb="FF333333"/>
            <rFont val="Calibri"/>
            <family val="2"/>
          </rPr>
          <t>SOURCE: Comoros DHS 2012. The survey collected data on school attendance for age 3-24 and educational attainment for age 3 and above.</t>
        </r>
      </text>
    </comment>
    <comment ref="D23" authorId="0" shapeId="0" xr:uid="{00000000-0006-0000-5000-00000E000000}">
      <text>
        <r>
          <rPr>
            <sz val="10"/>
            <color rgb="FF333333"/>
            <rFont val="Calibri"/>
            <family val="2"/>
          </rPr>
          <t>SOURCE: Ethiopia DHS 2011. The survey collected data on school attendance for age 5-24 and educational attainment for age 5 and above.</t>
        </r>
      </text>
    </comment>
    <comment ref="I23" authorId="0" shapeId="0" xr:uid="{00000000-0006-0000-5000-00000F000000}">
      <text>
        <r>
          <rPr>
            <sz val="10"/>
            <color rgb="FF333333"/>
            <rFont val="Calibri"/>
            <family val="2"/>
          </rPr>
          <t>SOURCE: Ethiopia DHS 2016. The survey collected data on school attendance for age 5-24 and educational attainment for age 5 and above.</t>
        </r>
      </text>
    </comment>
    <comment ref="G24" authorId="0" shapeId="0" xr:uid="{00000000-0006-0000-5000-000010000000}">
      <text>
        <r>
          <rPr>
            <sz val="10"/>
            <color rgb="FF333333"/>
            <rFont val="Calibri"/>
            <family val="2"/>
          </rPr>
          <t>SOURCE: Kenya DHS 2014. The survey collected data on school attendance for age 3-24 and educational attainment for age 3 and above.</t>
        </r>
      </text>
    </comment>
    <comment ref="K25" authorId="0" shapeId="0" xr:uid="{00000000-0006-0000-5000-000011000000}">
      <text>
        <r>
          <rPr>
            <sz val="10"/>
            <color rgb="FF333333"/>
            <rFont val="Calibri"/>
            <family val="2"/>
          </rPr>
          <t>QUALIFIER: This data point is a NATIONAL ESTIMATE. SOURCE: Madagascar MICS 2018.</t>
        </r>
      </text>
    </comment>
    <comment ref="C26" authorId="0" shapeId="0" xr:uid="{00000000-0006-0000-5000-000012000000}">
      <text>
        <r>
          <rPr>
            <sz val="10"/>
            <color rgb="FF333333"/>
            <rFont val="Calibri"/>
            <family val="2"/>
          </rPr>
          <t>SOURCE: Rwanda DHS 2010-2011. The survey collected data on school attendance for age 3-24 and educational attainment for age 3 and above.</t>
        </r>
      </text>
    </comment>
    <comment ref="H26" authorId="0" shapeId="0" xr:uid="{00000000-0006-0000-5000-000013000000}">
      <text>
        <r>
          <rPr>
            <sz val="10"/>
            <color rgb="FF333333"/>
            <rFont val="Calibri"/>
            <family val="2"/>
          </rPr>
          <t>SOURCE: Rwanda DHS 2014-15. The survey collected data on school attendance for age 3-24 and educational attainment for age 3 and above.</t>
        </r>
      </text>
    </comment>
    <comment ref="C27" authorId="0" shapeId="0" xr:uid="{00000000-0006-0000-5000-000014000000}">
      <text>
        <r>
          <rPr>
            <sz val="10"/>
            <color rgb="FF333333"/>
            <rFont val="Calibri"/>
            <family val="2"/>
          </rPr>
          <t>SOURCE: South Sudan MICS 2010. The survey collected data on school attendance for age 5-24 and educational attainment for age 5 and above.</t>
        </r>
      </text>
    </comment>
    <comment ref="G28" authorId="0" shapeId="0" xr:uid="{00000000-0006-0000-5000-000015000000}">
      <text>
        <r>
          <rPr>
            <sz val="10"/>
            <color rgb="FF333333"/>
            <rFont val="Calibri"/>
            <family val="2"/>
          </rPr>
          <t>SOURCE: Sudan MICS 2014. The survey collected data on school attendance for age 4-24 and educational attainment for age 4 and above.</t>
        </r>
      </text>
    </comment>
    <comment ref="D29" authorId="0" shapeId="0" xr:uid="{00000000-0006-0000-5000-000016000000}">
      <text>
        <r>
          <rPr>
            <sz val="10"/>
            <color rgb="FF333333"/>
            <rFont val="Calibri"/>
            <family val="2"/>
          </rPr>
          <t>SOURCE: Uganda DHS 2011. The survey collected data on school attendance for age 3-24 and educational attainment for age 3 and above.</t>
        </r>
      </text>
    </comment>
    <comment ref="I29" authorId="0" shapeId="0" xr:uid="{00000000-0006-0000-5000-000017000000}">
      <text>
        <r>
          <rPr>
            <sz val="10"/>
            <color rgb="FF333333"/>
            <rFont val="Calibri"/>
            <family val="2"/>
          </rPr>
          <t>SOURCE: Uganda DHS 2016. The survey collected data on school attendance for age 5-24 and educational attainment for age 5 and above.</t>
        </r>
      </text>
    </comment>
    <comment ref="C30" authorId="0" shapeId="0" xr:uid="{00000000-0006-0000-5000-000018000000}">
      <text>
        <r>
          <rPr>
            <sz val="10"/>
            <color rgb="FF333333"/>
            <rFont val="Calibri"/>
            <family val="2"/>
          </rPr>
          <t>SOURCE: United Republic of Tanzania DHS 2010. The survey collected data on school attendance for age 5-24 and educational attainment for age 5 and above.</t>
        </r>
      </text>
    </comment>
    <comment ref="H30" authorId="0" shapeId="0" xr:uid="{00000000-0006-0000-5000-000019000000}">
      <text>
        <r>
          <rPr>
            <sz val="10"/>
            <color rgb="FF333333"/>
            <rFont val="Calibri"/>
            <family val="2"/>
          </rPr>
          <t>SOURCE: United Republic of Tanzania DHS 2015-16. The survey collected data on school attendance for age 5-24 and educational attainment for age 5 and above.</t>
        </r>
      </text>
    </comment>
    <comment ref="F31" authorId="0" shapeId="0" xr:uid="{00000000-0006-0000-5000-00001A000000}">
      <text>
        <r>
          <rPr>
            <sz val="10"/>
            <color rgb="FF333333"/>
            <rFont val="Calibri"/>
            <family val="2"/>
          </rPr>
          <t>SOURCE: Algeria MICS 2012-13. The survey collected data on school attendance for age 5-24 and educational attainment for age 5 and above.</t>
        </r>
      </text>
    </comment>
    <comment ref="G32" authorId="0" shapeId="0" xr:uid="{00000000-0006-0000-5000-00001B000000}">
      <text>
        <r>
          <rPr>
            <sz val="10"/>
            <color rgb="FF333333"/>
            <rFont val="Calibri"/>
            <family val="2"/>
          </rPr>
          <t>SOURCE: Egypt DHS 2014. The survey collected data on school attendance for age 6-24 and educational attainment for age 6 and above.</t>
        </r>
      </text>
    </comment>
    <comment ref="D33" authorId="0" shapeId="0" xr:uid="{00000000-0006-0000-5000-00001C000000}">
      <text>
        <r>
          <rPr>
            <sz val="10"/>
            <color rgb="FF333333"/>
            <rFont val="Calibri"/>
            <family val="2"/>
          </rPr>
          <t>SOURCE: Mauritania MICS 2010-11. The survey collected data on school attendance for age 5-24 and educational attainment for age 5 and above.</t>
        </r>
      </text>
    </comment>
    <comment ref="H33" authorId="0" shapeId="0" xr:uid="{00000000-0006-0000-5000-00001D000000}">
      <text>
        <r>
          <rPr>
            <sz val="10"/>
            <color rgb="FF333333"/>
            <rFont val="Calibri"/>
            <family val="2"/>
          </rPr>
          <t>SOURCE: Mauritania MICS 2014-15. The survey collected data on school attendance for age 5-24 and educational attainment for age 5 and above.</t>
        </r>
      </text>
    </comment>
    <comment ref="E34" authorId="0" shapeId="0" xr:uid="{00000000-0006-0000-5000-00001E000000}">
      <text>
        <r>
          <rPr>
            <sz val="10"/>
            <color rgb="FF333333"/>
            <rFont val="Calibri"/>
            <family val="2"/>
          </rPr>
          <t>SOURCE: Tunisia MICS 2011-12. The survey collected data on school attendance for age 5-24 and educational attainment for age 5 and above.</t>
        </r>
      </text>
    </comment>
    <comment ref="K34" authorId="0" shapeId="0" xr:uid="{00000000-0006-0000-5000-00001F000000}">
      <text>
        <r>
          <rPr>
            <sz val="10"/>
            <color rgb="FF333333"/>
            <rFont val="Calibri"/>
            <family val="2"/>
          </rPr>
          <t>QUALIFIER: This data point is a NATIONAL ESTIMATE. SOURCE: Tunisia MICS 2018. The survey collected data on school attendance for age 3-24 and educational attainment for age 3 and above.</t>
        </r>
      </text>
    </comment>
    <comment ref="H35" authorId="0" shapeId="0" xr:uid="{00000000-0006-0000-5000-000020000000}">
      <text>
        <r>
          <rPr>
            <sz val="10"/>
            <color rgb="FF333333"/>
            <rFont val="Calibri"/>
            <family val="2"/>
          </rPr>
          <t>SOURCE: Angola DHS 2016. The survey collected data on school attendance for age 3-24 and educational attainment for age 3 and above.</t>
        </r>
      </text>
    </comment>
    <comment ref="C36" authorId="0" shapeId="0" xr:uid="{00000000-0006-0000-5000-000021000000}">
      <text>
        <r>
          <rPr>
            <sz val="10"/>
            <color rgb="FF333333"/>
            <rFont val="Calibri"/>
            <family val="2"/>
          </rPr>
          <t>SOURCE: Swaziland MICS 2010. The survey collected data on school attendance for age 5-24 and educational attainment for age 5 and above.</t>
        </r>
      </text>
    </comment>
    <comment ref="G36" authorId="0" shapeId="0" xr:uid="{00000000-0006-0000-5000-000022000000}">
      <text>
        <r>
          <rPr>
            <sz val="10"/>
            <color rgb="FF333333"/>
            <rFont val="Calibri"/>
            <family val="2"/>
          </rPr>
          <t>SOURCE: Swaziland MICS 2014. The survey collected data on school attendance for age 5-24 and educational attainment for age 5 and above.</t>
        </r>
      </text>
    </comment>
    <comment ref="G37" authorId="0" shapeId="0" xr:uid="{00000000-0006-0000-5000-000023000000}">
      <text>
        <r>
          <rPr>
            <sz val="10"/>
            <color rgb="FF333333"/>
            <rFont val="Calibri"/>
            <family val="2"/>
          </rPr>
          <t>SOURCE: Lesotho DHS 2014. The survey collected data on school attendance for age 5-24 and educational attainment for age 5 and above.</t>
        </r>
      </text>
    </comment>
    <comment ref="K37" authorId="0" shapeId="0" xr:uid="{00000000-0006-0000-5000-000024000000}">
      <text>
        <r>
          <rPr>
            <sz val="10"/>
            <color rgb="FF333333"/>
            <rFont val="Calibri"/>
            <family val="2"/>
          </rPr>
          <t>QUALIFIER: This data point is a NATIONAL ESTIMATE. SOURCE: Lesotho MICS 2018. The survey collected data on school attendance for age 3-24 and educational attainment for age 3 and above.</t>
        </r>
      </text>
    </comment>
    <comment ref="C38" authorId="0" shapeId="0" xr:uid="{00000000-0006-0000-5000-000025000000}">
      <text>
        <r>
          <rPr>
            <sz val="10"/>
            <color rgb="FF333333"/>
            <rFont val="Calibri"/>
            <family val="2"/>
          </rPr>
          <t>SOURCE: Malawi DHS 2010. The survey collected data on school attendance for age 5-24 and educational attainment for age 5 and above.</t>
        </r>
      </text>
    </comment>
    <comment ref="I38" authorId="0" shapeId="0" xr:uid="{00000000-0006-0000-5000-000026000000}">
      <text>
        <r>
          <rPr>
            <sz val="10"/>
            <color rgb="FF333333"/>
            <rFont val="Calibri"/>
            <family val="2"/>
          </rPr>
          <t>SOURCE: Malawi DHS 2015-16. The survey collected data on school attendance for age 5-24 and educational attainment for age 5 and above.</t>
        </r>
      </text>
    </comment>
    <comment ref="D39" authorId="0" shapeId="0" xr:uid="{00000000-0006-0000-5000-000027000000}">
      <text>
        <r>
          <rPr>
            <sz val="10"/>
            <color rgb="FF333333"/>
            <rFont val="Calibri"/>
            <family val="2"/>
          </rPr>
          <t>SOURCE: Mozambique DHS 2011. The survey collected data on school attendance for age 5-24 and educational attainment for age 3 and above.</t>
        </r>
      </text>
    </comment>
    <comment ref="F40" authorId="0" shapeId="0" xr:uid="{00000000-0006-0000-5000-000028000000}">
      <text>
        <r>
          <rPr>
            <sz val="10"/>
            <color rgb="FF333333"/>
            <rFont val="Calibri"/>
            <family val="2"/>
          </rPr>
          <t>SOURCE: Namibia DHS 2013. The survey collected data on school attendance for age 5-24 and educational attainment for age 5 and above.</t>
        </r>
      </text>
    </comment>
    <comment ref="I41" authorId="0" shapeId="0" xr:uid="{00000000-0006-0000-5000-000029000000}">
      <text>
        <r>
          <rPr>
            <sz val="10"/>
            <color rgb="FF333333"/>
            <rFont val="Calibri"/>
            <family val="2"/>
          </rPr>
          <t>SOURCE: South Africa DHS 2016. The survey collected data on school attendance and educational attainment for all ages.</t>
        </r>
      </text>
    </comment>
    <comment ref="F42" authorId="0" shapeId="0" xr:uid="{00000000-0006-0000-5000-00002A000000}">
      <text>
        <r>
          <rPr>
            <sz val="10"/>
            <color rgb="FF333333"/>
            <rFont val="Calibri"/>
            <family val="2"/>
          </rPr>
          <t>SOURCE: Zambia DHS 2013-14. The survey collected data on school attendance for age 5-24 and educational attainment for age 5 and above.</t>
        </r>
      </text>
    </comment>
    <comment ref="K42" authorId="0" shapeId="0" xr:uid="{00000000-0006-0000-5000-00002B000000}">
      <text>
        <r>
          <rPr>
            <sz val="10"/>
            <color rgb="FF333333"/>
            <rFont val="Calibri"/>
            <family val="2"/>
          </rPr>
          <t>QUALIFIER: This data point is a NATIONAL ESTIMATE. SOURCE: Zambia DHS 2018. The survey collected data on school attendance for age 2-24 and educational attainment for age 2 and above.</t>
        </r>
      </text>
    </comment>
    <comment ref="C43" authorId="0" shapeId="0" xr:uid="{00000000-0006-0000-5000-00002C000000}">
      <text>
        <r>
          <rPr>
            <sz val="10"/>
            <color rgb="FF333333"/>
            <rFont val="Calibri"/>
            <family val="2"/>
          </rPr>
          <t>SOURCE: Zimbabwe DHS 2010-11. The survey collected data on school attendance for age 5-24 and educational attainment for age 5 and above.</t>
        </r>
      </text>
    </comment>
    <comment ref="H43" authorId="0" shapeId="0" xr:uid="{00000000-0006-0000-5000-00002D000000}">
      <text>
        <r>
          <rPr>
            <sz val="10"/>
            <color rgb="FF333333"/>
            <rFont val="Calibri"/>
            <family val="2"/>
          </rPr>
          <t>SOURCE: Zimbabwe DHS 2015. The survey collected data on school attendance for age 3-24 and educational attainment for age 3 and above.</t>
        </r>
      </text>
    </comment>
    <comment ref="L43" authorId="0" shapeId="0" xr:uid="{00000000-0006-0000-5000-00002E000000}">
      <text>
        <r>
          <rPr>
            <sz val="10"/>
            <color rgb="FF333333"/>
            <rFont val="Calibri"/>
            <family val="2"/>
          </rPr>
          <t>QUALIFIER: This data point is a NATIONAL ESTIMATE. SOURCE: Zimbabwe MICS 2019. The survey collected data on school attendance for age 3-24 and educational attainment for age 3 and above.</t>
        </r>
      </text>
    </comment>
    <comment ref="D44" authorId="0" shapeId="0" xr:uid="{00000000-0006-0000-5000-00002F000000}">
      <text>
        <r>
          <rPr>
            <sz val="10"/>
            <color rgb="FF333333"/>
            <rFont val="Calibri"/>
            <family val="2"/>
          </rPr>
          <t>SOURCE: Benin DHS 2011-12. The survey collected data on school attendance for age 5-24 and educational attainment for age 5 and above.</t>
        </r>
      </text>
    </comment>
    <comment ref="G44" authorId="0" shapeId="0" xr:uid="{00000000-0006-0000-5000-000030000000}">
      <text>
        <r>
          <rPr>
            <sz val="10"/>
            <color rgb="FF333333"/>
            <rFont val="Calibri"/>
            <family val="2"/>
          </rPr>
          <t>SOURCE: Benin MICS 2014. The survey collected data on school attendance for age 5-24 and educational attainment for age 5 and above.</t>
        </r>
      </text>
    </comment>
    <comment ref="K44" authorId="0" shapeId="0" xr:uid="{00000000-0006-0000-5000-000031000000}">
      <text>
        <r>
          <rPr>
            <sz val="10"/>
            <color rgb="FF333333"/>
            <rFont val="Calibri"/>
            <family val="2"/>
          </rPr>
          <t>SOURCE: Benin DHS 2017-18. The survey collected data on school attendance for age 5-24 and educational attainment for age 5 and above.</t>
        </r>
      </text>
    </comment>
    <comment ref="C45" authorId="0" shapeId="0" xr:uid="{00000000-0006-0000-5000-000032000000}">
      <text>
        <r>
          <rPr>
            <sz val="10"/>
            <color rgb="FF333333"/>
            <rFont val="Calibri"/>
            <family val="2"/>
          </rPr>
          <t>SOURCE: Burkina Faso DHS 2010. The survey collected data on school attendance for age 5-24 and educational attainment for age 5 and above.</t>
        </r>
      </text>
    </comment>
    <comment ref="E46" authorId="0" shapeId="0" xr:uid="{00000000-0006-0000-5000-000033000000}">
      <text>
        <r>
          <rPr>
            <sz val="10"/>
            <color rgb="FF333333"/>
            <rFont val="Calibri"/>
            <family val="2"/>
          </rPr>
          <t>SOURCE: Cote d'Ivoire DHS 2011-12. The survey collected data on school attendance for age 3-24 and educational attainment for age 3 and above.</t>
        </r>
      </text>
    </comment>
    <comment ref="I46" authorId="0" shapeId="0" xr:uid="{00000000-0006-0000-5000-000034000000}">
      <text>
        <r>
          <rPr>
            <sz val="10"/>
            <color rgb="FF333333"/>
            <rFont val="Calibri"/>
            <family val="2"/>
          </rPr>
          <t>SOURCE: Cote d'Ivoire MICS 2016. The survey collected data on school attendance for age 5-24 and educational attainment for age 5 and above.</t>
        </r>
      </text>
    </comment>
    <comment ref="C47" authorId="0" shapeId="0" xr:uid="{00000000-0006-0000-5000-000035000000}">
      <text>
        <r>
          <rPr>
            <sz val="10"/>
            <color rgb="FF333333"/>
            <rFont val="Calibri"/>
            <family val="2"/>
          </rPr>
          <t>SOURCE: Gambia MICS 2009-2010. The survey collected data on school attendance for age 3-24 and educational attainment for age 3 and above.</t>
        </r>
      </text>
    </comment>
    <comment ref="F47" authorId="0" shapeId="0" xr:uid="{00000000-0006-0000-5000-000036000000}">
      <text>
        <r>
          <rPr>
            <sz val="10"/>
            <color rgb="FF333333"/>
            <rFont val="Calibri"/>
            <family val="2"/>
          </rPr>
          <t>SOURCE: Gambia DHS 2013. The survey collected data on school attendance for age 3-24 and educational attainment for age 3 and above.</t>
        </r>
      </text>
    </comment>
    <comment ref="K47" authorId="0" shapeId="0" xr:uid="{00000000-0006-0000-5000-000037000000}">
      <text>
        <r>
          <rPr>
            <sz val="10"/>
            <color rgb="FF333333"/>
            <rFont val="Calibri"/>
            <family val="2"/>
          </rPr>
          <t>QUALIFIER: This data point is a NATIONAL ESTIMATE. SOURCE: Gambia MICS 2018. The survey collected data on school attendance for age 3-24 and educational attainment for age 3 and above.</t>
        </r>
      </text>
    </comment>
    <comment ref="G48" authorId="0" shapeId="0" xr:uid="{00000000-0006-0000-5000-000038000000}">
      <text>
        <r>
          <rPr>
            <sz val="10"/>
            <color rgb="FF333333"/>
            <rFont val="Calibri"/>
            <family val="2"/>
          </rPr>
          <t>QUALIFIER: This data point is a NATIONAL ESTIMATE. SOURCE: Ghana DHS 2014. The survey collected data on school attendance for age 3-24 and educational attainment for age 3 and above.</t>
        </r>
      </text>
    </comment>
    <comment ref="K48" authorId="0" shapeId="0" xr:uid="{00000000-0006-0000-5000-000039000000}">
      <text>
        <r>
          <rPr>
            <sz val="10"/>
            <color rgb="FF333333"/>
            <rFont val="Calibri"/>
            <family val="2"/>
          </rPr>
          <t>QUALIFIER: This data point is a NATIONAL ESTIMATE. SOURCE: Ghana MICS 2017-18. The survey collected data on school attendance for age 3-24 and educational attainment for age 3 and above.</t>
        </r>
      </text>
    </comment>
    <comment ref="E49" authorId="0" shapeId="0" xr:uid="{00000000-0006-0000-5000-00003A000000}">
      <text>
        <r>
          <rPr>
            <sz val="10"/>
            <color rgb="FF333333"/>
            <rFont val="Calibri"/>
            <family val="2"/>
          </rPr>
          <t>SOURCE: Guinea DHS 2012. The survey collected data on school attendance for age 3-24 and educational attainment for age 3 and above.</t>
        </r>
      </text>
    </comment>
    <comment ref="I49" authorId="0" shapeId="0" xr:uid="{00000000-0006-0000-5000-00003B000000}">
      <text>
        <r>
          <rPr>
            <sz val="10"/>
            <color rgb="FF333333"/>
            <rFont val="Calibri"/>
            <family val="2"/>
          </rPr>
          <t>SOURCE: Guinea MICS 2016. The survey collected data on school attendance for age 5-24 and educational attainment for age 5 and above.</t>
        </r>
      </text>
    </comment>
    <comment ref="K49" authorId="0" shapeId="0" xr:uid="{00000000-0006-0000-5000-00003C000000}">
      <text>
        <r>
          <rPr>
            <sz val="10"/>
            <color rgb="FF333333"/>
            <rFont val="Calibri"/>
            <family val="2"/>
          </rPr>
          <t>QUALIFIER: This data point is a NATIONAL ESTIMATE. SOURCE: Guinea DHS 2018. The survey collected data on school attendance for age 5-24 and educational attainment for age 5 and above.</t>
        </r>
      </text>
    </comment>
    <comment ref="G50" authorId="0" shapeId="0" xr:uid="{00000000-0006-0000-5000-00003D000000}">
      <text>
        <r>
          <rPr>
            <sz val="10"/>
            <color rgb="FF333333"/>
            <rFont val="Calibri"/>
            <family val="2"/>
          </rPr>
          <t>SOURCE: Guinea-Bissau MICS 2014. The survey collected data on school attendance for age 5-24 and educational attainment for age 5 and above.</t>
        </r>
      </text>
    </comment>
    <comment ref="F51" authorId="0" shapeId="0" xr:uid="{00000000-0006-0000-5000-00003E000000}">
      <text>
        <r>
          <rPr>
            <sz val="10"/>
            <color rgb="FF333333"/>
            <rFont val="Calibri"/>
            <family val="2"/>
          </rPr>
          <t>SOURCE: Liberia DHS 2013. The survey collected data on school attendance for age 5-24 and educational attainment for age 5 and above.</t>
        </r>
      </text>
    </comment>
    <comment ref="F52" authorId="0" shapeId="0" xr:uid="{00000000-0006-0000-5000-00003F000000}">
      <text>
        <r>
          <rPr>
            <sz val="10"/>
            <color rgb="FF333333"/>
            <rFont val="Calibri"/>
            <family val="2"/>
          </rPr>
          <t>SOURCE: Mali DHS 2012-13. The survey collected data on school attendance for age 5-24 and educational attainment for age 5 and above.</t>
        </r>
      </text>
    </comment>
    <comment ref="H52" authorId="0" shapeId="0" xr:uid="{00000000-0006-0000-5000-000040000000}">
      <text>
        <r>
          <rPr>
            <sz val="10"/>
            <color rgb="FF333333"/>
            <rFont val="Calibri"/>
            <family val="2"/>
          </rPr>
          <t>SOURCE: Mali MICS 2015. The survey collected data on school attendance for age 5-24 and educational attainment for age 5 and above.</t>
        </r>
      </text>
    </comment>
    <comment ref="K52" authorId="0" shapeId="0" xr:uid="{00000000-0006-0000-5000-000041000000}">
      <text>
        <r>
          <rPr>
            <sz val="10"/>
            <color rgb="FF333333"/>
            <rFont val="Calibri"/>
            <family val="2"/>
          </rPr>
          <t>QUALIFIER: This data point is a NATIONAL ESTIMATE. SOURCE: Mali DHS 2018. The survey collected data on school attendance for age 5-24 and educational attainment for age 5 and above.</t>
        </r>
      </text>
    </comment>
    <comment ref="E53" authorId="0" shapeId="0" xr:uid="{00000000-0006-0000-5000-000042000000}">
      <text>
        <r>
          <rPr>
            <sz val="10"/>
            <color rgb="FF333333"/>
            <rFont val="Calibri"/>
            <family val="2"/>
          </rPr>
          <t>SOURCE: Niger DHS 2012. The survey collected data on school attendance for age 5-24 and educational attainment for age 5 and above.</t>
        </r>
      </text>
    </comment>
    <comment ref="D54" authorId="0" shapeId="0" xr:uid="{00000000-0006-0000-5000-000043000000}">
      <text>
        <r>
          <rPr>
            <sz val="10"/>
            <color rgb="FF333333"/>
            <rFont val="Calibri"/>
            <family val="2"/>
          </rPr>
          <t>SOURCE: Nigeria MICS 2011. The survey collected data on school attendance for age 5-24 and educational attainment for age 5 and above.</t>
        </r>
      </text>
    </comment>
    <comment ref="F54" authorId="0" shapeId="0" xr:uid="{00000000-0006-0000-5000-000044000000}">
      <text>
        <r>
          <rPr>
            <sz val="10"/>
            <color rgb="FF333333"/>
            <rFont val="Calibri"/>
            <family val="2"/>
          </rPr>
          <t>SOURCE: Nigeria DHS 2013. The survey collected data on school attendance for age 5-24 and educational attainment for age 5 and above.</t>
        </r>
      </text>
    </comment>
    <comment ref="I54" authorId="0" shapeId="0" xr:uid="{00000000-0006-0000-5000-000045000000}">
      <text>
        <r>
          <rPr>
            <sz val="10"/>
            <color rgb="FF333333"/>
            <rFont val="Calibri"/>
            <family val="2"/>
          </rPr>
          <t>SOURCE: Nigeria MICS 2016-17. The survey collected data on school attendance for age 5-24 and educational attainment for age 5 and above.</t>
        </r>
      </text>
    </comment>
    <comment ref="K54" authorId="0" shapeId="0" xr:uid="{00000000-0006-0000-5000-000046000000}">
      <text>
        <r>
          <rPr>
            <sz val="10"/>
            <color rgb="FF333333"/>
            <rFont val="Calibri"/>
            <family val="2"/>
          </rPr>
          <t>QUALIFIER: This data point is a NATIONAL ESTIMATE. SOURCE: Nigeria DHS 2018. The survey collected data on school attendance for age 5-24 and educational attainment for age 5 and above.</t>
        </r>
      </text>
    </comment>
    <comment ref="D55" authorId="0" shapeId="0" xr:uid="{00000000-0006-0000-5000-000047000000}">
      <text>
        <r>
          <rPr>
            <sz val="10"/>
            <color rgb="FF333333"/>
            <rFont val="Calibri"/>
            <family val="2"/>
          </rPr>
          <t>SOURCE: Senegal DHS 2010-11. The survey collected data on school attendance for age 5-24 and educational attainment for age 5 and above.</t>
        </r>
      </text>
    </comment>
    <comment ref="I55" authorId="0" shapeId="0" xr:uid="{00000000-0006-0000-5000-000048000000}">
      <text>
        <r>
          <rPr>
            <sz val="10"/>
            <color rgb="FF333333"/>
            <rFont val="Calibri"/>
            <family val="2"/>
          </rPr>
          <t>SOURCE: Senegal DHS 2015-16. The survey collected data on school attendance for age 5-24 and educational attainment for age 5 and above.</t>
        </r>
      </text>
    </comment>
    <comment ref="J55" authorId="0" shapeId="0" xr:uid="{00000000-0006-0000-5000-000049000000}">
      <text>
        <r>
          <rPr>
            <sz val="10"/>
            <color rgb="FF333333"/>
            <rFont val="Calibri"/>
            <family val="2"/>
          </rPr>
          <t>SOURCE: Senegal DHS 2017. The survey collected data on school attendance for age 5-24 and educational attainment for age 5 and above.</t>
        </r>
      </text>
    </comment>
    <comment ref="F56" authorId="0" shapeId="0" xr:uid="{00000000-0006-0000-5000-00004A000000}">
      <text>
        <r>
          <rPr>
            <sz val="10"/>
            <color rgb="FF333333"/>
            <rFont val="Calibri"/>
            <family val="2"/>
          </rPr>
          <t>SOURCE: Sierra Leone DHS 2013. The survey collected data on school attendance for age 5-24 and educational attainment for age 5 and above.</t>
        </r>
      </text>
    </comment>
    <comment ref="J56" authorId="0" shapeId="0" xr:uid="{00000000-0006-0000-5000-00004B000000}">
      <text>
        <r>
          <rPr>
            <sz val="10"/>
            <color rgb="FF333333"/>
            <rFont val="Calibri"/>
            <family val="2"/>
          </rPr>
          <t>SOURCE: Sierra Leone MICS 2017. The survey collected data on school attendance for age 3-24 and educational attainment for age 3 and above.</t>
        </r>
      </text>
    </comment>
    <comment ref="C57" authorId="0" shapeId="0" xr:uid="{00000000-0006-0000-5000-00004C000000}">
      <text>
        <r>
          <rPr>
            <sz val="10"/>
            <color rgb="FF333333"/>
            <rFont val="Calibri"/>
            <family val="2"/>
          </rPr>
          <t>SOURCE: Togo MICS 2010. The survey collected data on school attendance for age 3-24 and educational attainment for age 3 and above.</t>
        </r>
      </text>
    </comment>
    <comment ref="G57" authorId="0" shapeId="0" xr:uid="{00000000-0006-0000-5000-00004D000000}">
      <text>
        <r>
          <rPr>
            <sz val="10"/>
            <color rgb="FF333333"/>
            <rFont val="Calibri"/>
            <family val="2"/>
          </rPr>
          <t>SOURCE: Togo DHS 2013-14. The survey collected data on school attendance for age 3-24 and educational attainment for age 3 and above.</t>
        </r>
      </text>
    </comment>
    <comment ref="J57" authorId="0" shapeId="0" xr:uid="{00000000-0006-0000-5000-00004E000000}">
      <text>
        <r>
          <rPr>
            <sz val="10"/>
            <color rgb="FF333333"/>
            <rFont val="Calibri"/>
            <family val="2"/>
          </rPr>
          <t>QUALIFIER: This data point is a NATIONAL ESTIMATE. SOURCE: Togo MICS 2017. The survey collected data on school attendance for age 3-24 and educational attainment for age 3 and above.</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5100-000001000000}">
      <text>
        <r>
          <rPr>
            <sz val="10"/>
            <color rgb="FF333333"/>
            <rFont val="Calibri"/>
            <family val="2"/>
          </rPr>
          <t>SOURCE: Burundi DHS 2010. The survey collected data on school attendance for age 5-24 and educational attainment for age 5 and above.</t>
        </r>
      </text>
    </comment>
    <comment ref="J14" authorId="0" shapeId="0" xr:uid="{00000000-0006-0000-5100-000002000000}">
      <text>
        <r>
          <rPr>
            <sz val="10"/>
            <color rgb="FF333333"/>
            <rFont val="Calibri"/>
            <family val="2"/>
          </rPr>
          <t>QUALIFIER: This data point is a NATIONAL ESTIMATE. SOURCE: Burundi DHS 2016-17. The survey collected data on school attendance for age 3-24 and educational attainment for age 3 and above.</t>
        </r>
      </text>
    </comment>
    <comment ref="D15" authorId="0" shapeId="0" xr:uid="{00000000-0006-0000-5100-000003000000}">
      <text>
        <r>
          <rPr>
            <sz val="10"/>
            <color rgb="FF333333"/>
            <rFont val="Calibri"/>
            <family val="2"/>
          </rPr>
          <t>SOURCE: Cameroon DHS 2011. The survey collected data on school attendance for age 3-24 and educational attainment for age 3 and above.</t>
        </r>
      </text>
    </comment>
    <comment ref="G15" authorId="0" shapeId="0" xr:uid="{00000000-0006-0000-5100-000004000000}">
      <text>
        <r>
          <rPr>
            <sz val="10"/>
            <color rgb="FF333333"/>
            <rFont val="Calibri"/>
            <family val="2"/>
          </rPr>
          <t>SOURCE: Cameroon MICS 2013-14. The survey collected data on school attendance for age 5-24 and educational attainment for age 5 and above.</t>
        </r>
      </text>
    </comment>
    <comment ref="C16" authorId="0" shapeId="0" xr:uid="{00000000-0006-0000-5100-000005000000}">
      <text>
        <r>
          <rPr>
            <sz val="10"/>
            <color rgb="FF333333"/>
            <rFont val="Calibri"/>
            <family val="2"/>
          </rPr>
          <t>SOURCE: Central African Republic MICS 2009-10. The survey collected data on school attendance for age 5-24 and educational attainment for age 5 and above.</t>
        </r>
      </text>
    </comment>
    <comment ref="G17" authorId="0" shapeId="0" xr:uid="{00000000-0006-0000-5100-000006000000}">
      <text>
        <r>
          <rPr>
            <sz val="10"/>
            <color rgb="FF333333"/>
            <rFont val="Calibri"/>
            <family val="2"/>
          </rPr>
          <t>SOURCE: Chad DHS 2014. The survey collected data on school attendance for age 5-24 and educational attainment for age 5 and above.</t>
        </r>
      </text>
    </comment>
    <comment ref="E18" authorId="0" shapeId="0" xr:uid="{00000000-0006-0000-5100-000007000000}">
      <text>
        <r>
          <rPr>
            <sz val="10"/>
            <color rgb="FF333333"/>
            <rFont val="Calibri"/>
            <family val="2"/>
          </rPr>
          <t>SOURCE: Congo DHS 2011-12. The survey collected data on school attendance for age 5-24 and educational attainment for age 5 and above.</t>
        </r>
      </text>
    </comment>
    <comment ref="H18" authorId="0" shapeId="0" xr:uid="{00000000-0006-0000-5100-000008000000}">
      <text>
        <r>
          <rPr>
            <sz val="10"/>
            <color rgb="FF333333"/>
            <rFont val="Calibri"/>
            <family val="2"/>
          </rPr>
          <t>SOURCE: Congo MICS 2014-15. The survey collected data on school attendance for age 5-24 and educational attainment for age 5 and above.</t>
        </r>
      </text>
    </comment>
    <comment ref="C19" authorId="0" shapeId="0" xr:uid="{00000000-0006-0000-5100-000009000000}">
      <text>
        <r>
          <rPr>
            <sz val="10"/>
            <color rgb="FF333333"/>
            <rFont val="Calibri"/>
            <family val="2"/>
          </rPr>
          <t>SOURCE: Democratic Republic of the Congo MICS 2010. The survey collected data on school attendance for age 5-24 and educational attainment for age 5 and above.</t>
        </r>
      </text>
    </comment>
    <comment ref="F19" authorId="0" shapeId="0" xr:uid="{00000000-0006-0000-5100-00000A000000}">
      <text>
        <r>
          <rPr>
            <sz val="10"/>
            <color rgb="FF333333"/>
            <rFont val="Calibri"/>
            <family val="2"/>
          </rPr>
          <t>SOURCE: Democratic Republic of the Congo DHS 2013-14. The survey collected data on school attendance for age 5-24 and educational attainment for age 5 and above.</t>
        </r>
      </text>
    </comment>
    <comment ref="E20" authorId="0" shapeId="0" xr:uid="{00000000-0006-0000-5100-00000B000000}">
      <text>
        <r>
          <rPr>
            <sz val="10"/>
            <color rgb="FF333333"/>
            <rFont val="Calibri"/>
            <family val="2"/>
          </rPr>
          <t>SOURCE: Gabon DHS 2012. The survey collected data on school attendance for age 3-24 and educational attainment for age 3 and above.</t>
        </r>
      </text>
    </comment>
    <comment ref="G21" authorId="0" shapeId="0" xr:uid="{00000000-0006-0000-5100-00000C000000}">
      <text>
        <r>
          <rPr>
            <sz val="10"/>
            <color rgb="FF333333"/>
            <rFont val="Calibri"/>
            <family val="2"/>
          </rPr>
          <t>SOURCE: Sao Tome and Principe MICS 2014. The survey collected data on school attendance for age 5-24 and educational attainment for age 3 and above.</t>
        </r>
      </text>
    </comment>
    <comment ref="E22" authorId="0" shapeId="0" xr:uid="{00000000-0006-0000-5100-00000D000000}">
      <text>
        <r>
          <rPr>
            <sz val="10"/>
            <color rgb="FF333333"/>
            <rFont val="Calibri"/>
            <family val="2"/>
          </rPr>
          <t>SOURCE: Comoros DHS 2012. The survey collected data on school attendance for age 3-24 and educational attainment for age 3 and above.</t>
        </r>
      </text>
    </comment>
    <comment ref="D23" authorId="0" shapeId="0" xr:uid="{00000000-0006-0000-5100-00000E000000}">
      <text>
        <r>
          <rPr>
            <sz val="10"/>
            <color rgb="FF333333"/>
            <rFont val="Calibri"/>
            <family val="2"/>
          </rPr>
          <t>SOURCE: Ethiopia DHS 2011. The survey collected data on school attendance for age 5-24 and educational attainment for age 5 and above.</t>
        </r>
      </text>
    </comment>
    <comment ref="I23" authorId="0" shapeId="0" xr:uid="{00000000-0006-0000-5100-00000F000000}">
      <text>
        <r>
          <rPr>
            <sz val="10"/>
            <color rgb="FF333333"/>
            <rFont val="Calibri"/>
            <family val="2"/>
          </rPr>
          <t>SOURCE: Ethiopia DHS 2016. The survey collected data on school attendance for age 5-24 and educational attainment for age 5 and above.</t>
        </r>
      </text>
    </comment>
    <comment ref="G24" authorId="0" shapeId="0" xr:uid="{00000000-0006-0000-5100-000010000000}">
      <text>
        <r>
          <rPr>
            <sz val="10"/>
            <color rgb="FF333333"/>
            <rFont val="Calibri"/>
            <family val="2"/>
          </rPr>
          <t>SOURCE: Kenya DHS 2014. The survey collected data on school attendance for age 3-24 and educational attainment for age 3 and above.</t>
        </r>
      </text>
    </comment>
    <comment ref="K25" authorId="0" shapeId="0" xr:uid="{00000000-0006-0000-5100-000011000000}">
      <text>
        <r>
          <rPr>
            <sz val="10"/>
            <color rgb="FF333333"/>
            <rFont val="Calibri"/>
            <family val="2"/>
          </rPr>
          <t>QUALIFIER: This data point is a NATIONAL ESTIMATE. SOURCE: Madagascar MICS 2018.</t>
        </r>
      </text>
    </comment>
    <comment ref="C26" authorId="0" shapeId="0" xr:uid="{00000000-0006-0000-5100-000012000000}">
      <text>
        <r>
          <rPr>
            <sz val="10"/>
            <color rgb="FF333333"/>
            <rFont val="Calibri"/>
            <family val="2"/>
          </rPr>
          <t>SOURCE: Rwanda DHS 2010-2011. The survey collected data on school attendance for age 3-24 and educational attainment for age 3 and above.</t>
        </r>
      </text>
    </comment>
    <comment ref="H26" authorId="0" shapeId="0" xr:uid="{00000000-0006-0000-5100-000013000000}">
      <text>
        <r>
          <rPr>
            <sz val="10"/>
            <color rgb="FF333333"/>
            <rFont val="Calibri"/>
            <family val="2"/>
          </rPr>
          <t>SOURCE: Rwanda DHS 2014-15. The survey collected data on school attendance for age 3-24 and educational attainment for age 3 and above.</t>
        </r>
      </text>
    </comment>
    <comment ref="C27" authorId="0" shapeId="0" xr:uid="{00000000-0006-0000-5100-000014000000}">
      <text>
        <r>
          <rPr>
            <sz val="10"/>
            <color rgb="FF333333"/>
            <rFont val="Calibri"/>
            <family val="2"/>
          </rPr>
          <t>SOURCE: South Sudan MICS 2010. The survey collected data on school attendance for age 5-24 and educational attainment for age 5 and above.</t>
        </r>
      </text>
    </comment>
    <comment ref="G28" authorId="0" shapeId="0" xr:uid="{00000000-0006-0000-5100-000015000000}">
      <text>
        <r>
          <rPr>
            <sz val="10"/>
            <color rgb="FF333333"/>
            <rFont val="Calibri"/>
            <family val="2"/>
          </rPr>
          <t>SOURCE: Sudan MICS 2014. The survey collected data on school attendance for age 4-24 and educational attainment for age 4 and above.</t>
        </r>
      </text>
    </comment>
    <comment ref="D29" authorId="0" shapeId="0" xr:uid="{00000000-0006-0000-5100-000016000000}">
      <text>
        <r>
          <rPr>
            <sz val="10"/>
            <color rgb="FF333333"/>
            <rFont val="Calibri"/>
            <family val="2"/>
          </rPr>
          <t>SOURCE: Uganda DHS 2011. The survey collected data on school attendance for age 3-24 and educational attainment for age 3 and above.</t>
        </r>
      </text>
    </comment>
    <comment ref="I29" authorId="0" shapeId="0" xr:uid="{00000000-0006-0000-5100-000017000000}">
      <text>
        <r>
          <rPr>
            <sz val="10"/>
            <color rgb="FF333333"/>
            <rFont val="Calibri"/>
            <family val="2"/>
          </rPr>
          <t>SOURCE: Uganda DHS 2016. The survey collected data on school attendance for age 5-24 and educational attainment for age 5 and above.</t>
        </r>
      </text>
    </comment>
    <comment ref="C30" authorId="0" shapeId="0" xr:uid="{00000000-0006-0000-5100-000018000000}">
      <text>
        <r>
          <rPr>
            <sz val="10"/>
            <color rgb="FF333333"/>
            <rFont val="Calibri"/>
            <family val="2"/>
          </rPr>
          <t>SOURCE: United Republic of Tanzania DHS 2010. The survey collected data on school attendance for age 5-24 and educational attainment for age 5 and above.</t>
        </r>
      </text>
    </comment>
    <comment ref="H30" authorId="0" shapeId="0" xr:uid="{00000000-0006-0000-5100-000019000000}">
      <text>
        <r>
          <rPr>
            <sz val="10"/>
            <color rgb="FF333333"/>
            <rFont val="Calibri"/>
            <family val="2"/>
          </rPr>
          <t>SOURCE: United Republic of Tanzania DHS 2015-16. The survey collected data on school attendance for age 5-24 and educational attainment for age 5 and above.</t>
        </r>
      </text>
    </comment>
    <comment ref="F31" authorId="0" shapeId="0" xr:uid="{00000000-0006-0000-5100-00001A000000}">
      <text>
        <r>
          <rPr>
            <sz val="10"/>
            <color rgb="FF333333"/>
            <rFont val="Calibri"/>
            <family val="2"/>
          </rPr>
          <t>SOURCE: Algeria MICS 2012-13. The survey collected data on school attendance for age 5-24 and educational attainment for age 5 and above.</t>
        </r>
      </text>
    </comment>
    <comment ref="G32" authorId="0" shapeId="0" xr:uid="{00000000-0006-0000-5100-00001B000000}">
      <text>
        <r>
          <rPr>
            <sz val="10"/>
            <color rgb="FF333333"/>
            <rFont val="Calibri"/>
            <family val="2"/>
          </rPr>
          <t>SOURCE: Egypt DHS 2014. The survey collected data on school attendance for age 6-24 and educational attainment for age 6 and above.</t>
        </r>
      </text>
    </comment>
    <comment ref="D33" authorId="0" shapeId="0" xr:uid="{00000000-0006-0000-5100-00001C000000}">
      <text>
        <r>
          <rPr>
            <sz val="10"/>
            <color rgb="FF333333"/>
            <rFont val="Calibri"/>
            <family val="2"/>
          </rPr>
          <t>SOURCE: Mauritania MICS 2010-11. The survey collected data on school attendance for age 5-24 and educational attainment for age 5 and above.</t>
        </r>
      </text>
    </comment>
    <comment ref="H33" authorId="0" shapeId="0" xr:uid="{00000000-0006-0000-5100-00001D000000}">
      <text>
        <r>
          <rPr>
            <sz val="10"/>
            <color rgb="FF333333"/>
            <rFont val="Calibri"/>
            <family val="2"/>
          </rPr>
          <t>SOURCE: Mauritania MICS 2014-15. The survey collected data on school attendance for age 5-24 and educational attainment for age 5 and above.</t>
        </r>
      </text>
    </comment>
    <comment ref="E34" authorId="0" shapeId="0" xr:uid="{00000000-0006-0000-5100-00001E000000}">
      <text>
        <r>
          <rPr>
            <sz val="10"/>
            <color rgb="FF333333"/>
            <rFont val="Calibri"/>
            <family val="2"/>
          </rPr>
          <t>SOURCE: Tunisia MICS 2011-12. The survey collected data on school attendance for age 5-24 and educational attainment for age 5 and above.</t>
        </r>
      </text>
    </comment>
    <comment ref="K34" authorId="0" shapeId="0" xr:uid="{00000000-0006-0000-5100-00001F000000}">
      <text>
        <r>
          <rPr>
            <sz val="10"/>
            <color rgb="FF333333"/>
            <rFont val="Calibri"/>
            <family val="2"/>
          </rPr>
          <t>QUALIFIER: This data point is a NATIONAL ESTIMATE. SOURCE: Tunisia MICS 2018. The survey collected data on school attendance for age 3-24 and educational attainment for age 3 and above.</t>
        </r>
      </text>
    </comment>
    <comment ref="H35" authorId="0" shapeId="0" xr:uid="{00000000-0006-0000-5100-000020000000}">
      <text>
        <r>
          <rPr>
            <sz val="10"/>
            <color rgb="FF333333"/>
            <rFont val="Calibri"/>
            <family val="2"/>
          </rPr>
          <t>SOURCE: Angola DHS 2016. The survey collected data on school attendance for age 3-24 and educational attainment for age 3 and above.</t>
        </r>
      </text>
    </comment>
    <comment ref="C36" authorId="0" shapeId="0" xr:uid="{00000000-0006-0000-5100-000021000000}">
      <text>
        <r>
          <rPr>
            <sz val="10"/>
            <color rgb="FF333333"/>
            <rFont val="Calibri"/>
            <family val="2"/>
          </rPr>
          <t>SOURCE: Swaziland MICS 2010. The survey collected data on school attendance for age 5-24 and educational attainment for age 5 and above.</t>
        </r>
      </text>
    </comment>
    <comment ref="G36" authorId="0" shapeId="0" xr:uid="{00000000-0006-0000-5100-000022000000}">
      <text>
        <r>
          <rPr>
            <sz val="10"/>
            <color rgb="FF333333"/>
            <rFont val="Calibri"/>
            <family val="2"/>
          </rPr>
          <t>SOURCE: Swaziland MICS 2014. The survey collected data on school attendance for age 5-24 and educational attainment for age 5 and above.</t>
        </r>
      </text>
    </comment>
    <comment ref="G37" authorId="0" shapeId="0" xr:uid="{00000000-0006-0000-5100-000023000000}">
      <text>
        <r>
          <rPr>
            <sz val="10"/>
            <color rgb="FF333333"/>
            <rFont val="Calibri"/>
            <family val="2"/>
          </rPr>
          <t>SOURCE: Lesotho DHS 2014. The survey collected data on school attendance for age 5-24 and educational attainment for age 5 and above.</t>
        </r>
      </text>
    </comment>
    <comment ref="K37" authorId="0" shapeId="0" xr:uid="{00000000-0006-0000-5100-000024000000}">
      <text>
        <r>
          <rPr>
            <sz val="10"/>
            <color rgb="FF333333"/>
            <rFont val="Calibri"/>
            <family val="2"/>
          </rPr>
          <t>QUALIFIER: This data point is a NATIONAL ESTIMATE. SOURCE: Lesotho MICS 2018. The survey collected data on school attendance for age 3-24 and educational attainment for age 3 and above.</t>
        </r>
      </text>
    </comment>
    <comment ref="C38" authorId="0" shapeId="0" xr:uid="{00000000-0006-0000-5100-000025000000}">
      <text>
        <r>
          <rPr>
            <sz val="10"/>
            <color rgb="FF333333"/>
            <rFont val="Calibri"/>
            <family val="2"/>
          </rPr>
          <t>SOURCE: Malawi DHS 2010. The survey collected data on school attendance for age 5-24 and educational attainment for age 5 and above.</t>
        </r>
      </text>
    </comment>
    <comment ref="I38" authorId="0" shapeId="0" xr:uid="{00000000-0006-0000-5100-000026000000}">
      <text>
        <r>
          <rPr>
            <sz val="10"/>
            <color rgb="FF333333"/>
            <rFont val="Calibri"/>
            <family val="2"/>
          </rPr>
          <t>SOURCE: Malawi DHS 2015-16. The survey collected data on school attendance for age 5-24 and educational attainment for age 5 and above.</t>
        </r>
      </text>
    </comment>
    <comment ref="D39" authorId="0" shapeId="0" xr:uid="{00000000-0006-0000-5100-000027000000}">
      <text>
        <r>
          <rPr>
            <sz val="10"/>
            <color rgb="FF333333"/>
            <rFont val="Calibri"/>
            <family val="2"/>
          </rPr>
          <t>SOURCE: Mozambique DHS 2011. The survey collected data on school attendance for age 5-24 and educational attainment for age 3 and above.</t>
        </r>
      </text>
    </comment>
    <comment ref="F40" authorId="0" shapeId="0" xr:uid="{00000000-0006-0000-5100-000028000000}">
      <text>
        <r>
          <rPr>
            <sz val="10"/>
            <color rgb="FF333333"/>
            <rFont val="Calibri"/>
            <family val="2"/>
          </rPr>
          <t>SOURCE: Namibia DHS 2013. The survey collected data on school attendance for age 5-24 and educational attainment for age 5 and above.</t>
        </r>
      </text>
    </comment>
    <comment ref="I41" authorId="0" shapeId="0" xr:uid="{00000000-0006-0000-5100-000029000000}">
      <text>
        <r>
          <rPr>
            <sz val="10"/>
            <color rgb="FF333333"/>
            <rFont val="Calibri"/>
            <family val="2"/>
          </rPr>
          <t>SOURCE: South Africa DHS 2016. The survey collected data on school attendance and educational attainment for all ages.</t>
        </r>
      </text>
    </comment>
    <comment ref="F42" authorId="0" shapeId="0" xr:uid="{00000000-0006-0000-5100-00002A000000}">
      <text>
        <r>
          <rPr>
            <sz val="10"/>
            <color rgb="FF333333"/>
            <rFont val="Calibri"/>
            <family val="2"/>
          </rPr>
          <t>SOURCE: Zambia DHS 2013-14. The survey collected data on school attendance for age 5-24 and educational attainment for age 5 and above.</t>
        </r>
      </text>
    </comment>
    <comment ref="K42" authorId="0" shapeId="0" xr:uid="{00000000-0006-0000-5100-00002B000000}">
      <text>
        <r>
          <rPr>
            <sz val="10"/>
            <color rgb="FF333333"/>
            <rFont val="Calibri"/>
            <family val="2"/>
          </rPr>
          <t>QUALIFIER: This data point is a NATIONAL ESTIMATE. SOURCE: Zambia DHS 2018. The survey collected data on school attendance for age 2-24 and educational attainment for age 2 and above.</t>
        </r>
      </text>
    </comment>
    <comment ref="C43" authorId="0" shapeId="0" xr:uid="{00000000-0006-0000-5100-00002C000000}">
      <text>
        <r>
          <rPr>
            <sz val="10"/>
            <color rgb="FF333333"/>
            <rFont val="Calibri"/>
            <family val="2"/>
          </rPr>
          <t>SOURCE: Zimbabwe DHS 2010-11. The survey collected data on school attendance for age 5-24 and educational attainment for age 5 and above.</t>
        </r>
      </text>
    </comment>
    <comment ref="H43" authorId="0" shapeId="0" xr:uid="{00000000-0006-0000-5100-00002D000000}">
      <text>
        <r>
          <rPr>
            <sz val="10"/>
            <color rgb="FF333333"/>
            <rFont val="Calibri"/>
            <family val="2"/>
          </rPr>
          <t>SOURCE: Zimbabwe DHS 2015. The survey collected data on school attendance for age 3-24 and educational attainment for age 3 and above.</t>
        </r>
      </text>
    </comment>
    <comment ref="L43" authorId="0" shapeId="0" xr:uid="{00000000-0006-0000-5100-00002E000000}">
      <text>
        <r>
          <rPr>
            <sz val="10"/>
            <color rgb="FF333333"/>
            <rFont val="Calibri"/>
            <family val="2"/>
          </rPr>
          <t>QUALIFIER: This data point is a NATIONAL ESTIMATE. SOURCE: Zimbabwe MICS 2019. The survey collected data on school attendance for age 3-24 and educational attainment for age 3 and above.</t>
        </r>
      </text>
    </comment>
    <comment ref="D44" authorId="0" shapeId="0" xr:uid="{00000000-0006-0000-5100-00002F000000}">
      <text>
        <r>
          <rPr>
            <sz val="10"/>
            <color rgb="FF333333"/>
            <rFont val="Calibri"/>
            <family val="2"/>
          </rPr>
          <t>SOURCE: Benin DHS 2011-12. The survey collected data on school attendance for age 5-24 and educational attainment for age 5 and above.</t>
        </r>
      </text>
    </comment>
    <comment ref="G44" authorId="0" shapeId="0" xr:uid="{00000000-0006-0000-5100-000030000000}">
      <text>
        <r>
          <rPr>
            <sz val="10"/>
            <color rgb="FF333333"/>
            <rFont val="Calibri"/>
            <family val="2"/>
          </rPr>
          <t>SOURCE: Benin MICS 2014. The survey collected data on school attendance for age 5-24 and educational attainment for age 5 and above.</t>
        </r>
      </text>
    </comment>
    <comment ref="K44" authorId="0" shapeId="0" xr:uid="{00000000-0006-0000-5100-000031000000}">
      <text>
        <r>
          <rPr>
            <sz val="10"/>
            <color rgb="FF333333"/>
            <rFont val="Calibri"/>
            <family val="2"/>
          </rPr>
          <t>SOURCE: Benin DHS 2017-18. The survey collected data on school attendance for age 5-24 and educational attainment for age 5 and above.</t>
        </r>
      </text>
    </comment>
    <comment ref="C45" authorId="0" shapeId="0" xr:uid="{00000000-0006-0000-5100-000032000000}">
      <text>
        <r>
          <rPr>
            <sz val="10"/>
            <color rgb="FF333333"/>
            <rFont val="Calibri"/>
            <family val="2"/>
          </rPr>
          <t>SOURCE: Burkina Faso DHS 2010. The survey collected data on school attendance for age 5-24 and educational attainment for age 5 and above.</t>
        </r>
      </text>
    </comment>
    <comment ref="E46" authorId="0" shapeId="0" xr:uid="{00000000-0006-0000-5100-000033000000}">
      <text>
        <r>
          <rPr>
            <sz val="10"/>
            <color rgb="FF333333"/>
            <rFont val="Calibri"/>
            <family val="2"/>
          </rPr>
          <t>SOURCE: Cote d'Ivoire DHS 2011-12. The survey collected data on school attendance for age 3-24 and educational attainment for age 3 and above.</t>
        </r>
      </text>
    </comment>
    <comment ref="I46" authorId="0" shapeId="0" xr:uid="{00000000-0006-0000-5100-000034000000}">
      <text>
        <r>
          <rPr>
            <sz val="10"/>
            <color rgb="FF333333"/>
            <rFont val="Calibri"/>
            <family val="2"/>
          </rPr>
          <t>SOURCE: Cote d'Ivoire MICS 2016. The survey collected data on school attendance for age 5-24 and educational attainment for age 5 and above.</t>
        </r>
      </text>
    </comment>
    <comment ref="C47" authorId="0" shapeId="0" xr:uid="{00000000-0006-0000-5100-000035000000}">
      <text>
        <r>
          <rPr>
            <sz val="10"/>
            <color rgb="FF333333"/>
            <rFont val="Calibri"/>
            <family val="2"/>
          </rPr>
          <t>SOURCE: Gambia MICS 2009-2010. The survey collected data on school attendance for age 3-24 and educational attainment for age 3 and above.</t>
        </r>
      </text>
    </comment>
    <comment ref="F47" authorId="0" shapeId="0" xr:uid="{00000000-0006-0000-5100-000036000000}">
      <text>
        <r>
          <rPr>
            <sz val="10"/>
            <color rgb="FF333333"/>
            <rFont val="Calibri"/>
            <family val="2"/>
          </rPr>
          <t>SOURCE: Gambia DHS 2013. The survey collected data on school attendance for age 3-24 and educational attainment for age 3 and above.</t>
        </r>
      </text>
    </comment>
    <comment ref="K47" authorId="0" shapeId="0" xr:uid="{00000000-0006-0000-5100-000037000000}">
      <text>
        <r>
          <rPr>
            <sz val="10"/>
            <color rgb="FF333333"/>
            <rFont val="Calibri"/>
            <family val="2"/>
          </rPr>
          <t>QUALIFIER: This data point is a NATIONAL ESTIMATE. SOURCE: Gambia MICS 2018. The survey collected data on school attendance for age 3-24 and educational attainment for age 3 and above.</t>
        </r>
      </text>
    </comment>
    <comment ref="G48" authorId="0" shapeId="0" xr:uid="{00000000-0006-0000-5100-000038000000}">
      <text>
        <r>
          <rPr>
            <sz val="10"/>
            <color rgb="FF333333"/>
            <rFont val="Calibri"/>
            <family val="2"/>
          </rPr>
          <t>QUALIFIER: This data point is a NATIONAL ESTIMATE. SOURCE: Ghana DHS 2014. The survey collected data on school attendance for age 3-24 and educational attainment for age 3 and above.</t>
        </r>
      </text>
    </comment>
    <comment ref="K48" authorId="0" shapeId="0" xr:uid="{00000000-0006-0000-5100-000039000000}">
      <text>
        <r>
          <rPr>
            <sz val="10"/>
            <color rgb="FF333333"/>
            <rFont val="Calibri"/>
            <family val="2"/>
          </rPr>
          <t>QUALIFIER: This data point is a NATIONAL ESTIMATE. SOURCE: Ghana MICS 2017-18. The survey collected data on school attendance for age 3-24 and educational attainment for age 3 and above.</t>
        </r>
      </text>
    </comment>
    <comment ref="E49" authorId="0" shapeId="0" xr:uid="{00000000-0006-0000-5100-00003A000000}">
      <text>
        <r>
          <rPr>
            <sz val="10"/>
            <color rgb="FF333333"/>
            <rFont val="Calibri"/>
            <family val="2"/>
          </rPr>
          <t>SOURCE: Guinea DHS 2012. The survey collected data on school attendance for age 3-24 and educational attainment for age 3 and above.</t>
        </r>
      </text>
    </comment>
    <comment ref="I49" authorId="0" shapeId="0" xr:uid="{00000000-0006-0000-5100-00003B000000}">
      <text>
        <r>
          <rPr>
            <sz val="10"/>
            <color rgb="FF333333"/>
            <rFont val="Calibri"/>
            <family val="2"/>
          </rPr>
          <t>SOURCE: Guinea MICS 2016. The survey collected data on school attendance for age 5-24 and educational attainment for age 5 and above.</t>
        </r>
      </text>
    </comment>
    <comment ref="K49" authorId="0" shapeId="0" xr:uid="{00000000-0006-0000-5100-00003C000000}">
      <text>
        <r>
          <rPr>
            <sz val="10"/>
            <color rgb="FF333333"/>
            <rFont val="Calibri"/>
            <family val="2"/>
          </rPr>
          <t>QUALIFIER: This data point is a NATIONAL ESTIMATE. SOURCE: Guinea DHS 2018. The survey collected data on school attendance for age 5-24 and educational attainment for age 5 and above.</t>
        </r>
      </text>
    </comment>
    <comment ref="G50" authorId="0" shapeId="0" xr:uid="{00000000-0006-0000-5100-00003D000000}">
      <text>
        <r>
          <rPr>
            <sz val="10"/>
            <color rgb="FF333333"/>
            <rFont val="Calibri"/>
            <family val="2"/>
          </rPr>
          <t>SOURCE: Guinea-Bissau MICS 2014. The survey collected data on school attendance for age 5-24 and educational attainment for age 5 and above.</t>
        </r>
      </text>
    </comment>
    <comment ref="F51" authorId="0" shapeId="0" xr:uid="{00000000-0006-0000-5100-00003E000000}">
      <text>
        <r>
          <rPr>
            <sz val="10"/>
            <color rgb="FF333333"/>
            <rFont val="Calibri"/>
            <family val="2"/>
          </rPr>
          <t>SOURCE: Liberia DHS 2013. The survey collected data on school attendance for age 5-24 and educational attainment for age 5 and above.</t>
        </r>
      </text>
    </comment>
    <comment ref="F52" authorId="0" shapeId="0" xr:uid="{00000000-0006-0000-5100-00003F000000}">
      <text>
        <r>
          <rPr>
            <sz val="10"/>
            <color rgb="FF333333"/>
            <rFont val="Calibri"/>
            <family val="2"/>
          </rPr>
          <t>SOURCE: Mali DHS 2012-13. The survey collected data on school attendance for age 5-24 and educational attainment for age 5 and above.</t>
        </r>
      </text>
    </comment>
    <comment ref="H52" authorId="0" shapeId="0" xr:uid="{00000000-0006-0000-5100-000040000000}">
      <text>
        <r>
          <rPr>
            <sz val="10"/>
            <color rgb="FF333333"/>
            <rFont val="Calibri"/>
            <family val="2"/>
          </rPr>
          <t>SOURCE: Mali MICS 2015. The survey collected data on school attendance for age 5-24 and educational attainment for age 5 and above.</t>
        </r>
      </text>
    </comment>
    <comment ref="K52" authorId="0" shapeId="0" xr:uid="{00000000-0006-0000-5100-000041000000}">
      <text>
        <r>
          <rPr>
            <sz val="10"/>
            <color rgb="FF333333"/>
            <rFont val="Calibri"/>
            <family val="2"/>
          </rPr>
          <t>QUALIFIER: This data point is a NATIONAL ESTIMATE. SOURCE: Mali DHS 2018. The survey collected data on school attendance for age 5-24 and educational attainment for age 5 and above.</t>
        </r>
      </text>
    </comment>
    <comment ref="E53" authorId="0" shapeId="0" xr:uid="{00000000-0006-0000-5100-000042000000}">
      <text>
        <r>
          <rPr>
            <sz val="10"/>
            <color rgb="FF333333"/>
            <rFont val="Calibri"/>
            <family val="2"/>
          </rPr>
          <t>SOURCE: Niger DHS 2012. The survey collected data on school attendance for age 5-24 and educational attainment for age 5 and above.</t>
        </r>
      </text>
    </comment>
    <comment ref="D54" authorId="0" shapeId="0" xr:uid="{00000000-0006-0000-5100-000043000000}">
      <text>
        <r>
          <rPr>
            <sz val="10"/>
            <color rgb="FF333333"/>
            <rFont val="Calibri"/>
            <family val="2"/>
          </rPr>
          <t>SOURCE: Nigeria MICS 2011. The survey collected data on school attendance for age 5-24 and educational attainment for age 5 and above.</t>
        </r>
      </text>
    </comment>
    <comment ref="F54" authorId="0" shapeId="0" xr:uid="{00000000-0006-0000-5100-000044000000}">
      <text>
        <r>
          <rPr>
            <sz val="10"/>
            <color rgb="FF333333"/>
            <rFont val="Calibri"/>
            <family val="2"/>
          </rPr>
          <t>SOURCE: Nigeria DHS 2013. The survey collected data on school attendance for age 5-24 and educational attainment for age 5 and above.</t>
        </r>
      </text>
    </comment>
    <comment ref="I54" authorId="0" shapeId="0" xr:uid="{00000000-0006-0000-5100-000045000000}">
      <text>
        <r>
          <rPr>
            <sz val="10"/>
            <color rgb="FF333333"/>
            <rFont val="Calibri"/>
            <family val="2"/>
          </rPr>
          <t>SOURCE: Nigeria MICS 2016-17. The survey collected data on school attendance for age 5-24 and educational attainment for age 5 and above.</t>
        </r>
      </text>
    </comment>
    <comment ref="K54" authorId="0" shapeId="0" xr:uid="{00000000-0006-0000-5100-000046000000}">
      <text>
        <r>
          <rPr>
            <sz val="10"/>
            <color rgb="FF333333"/>
            <rFont val="Calibri"/>
            <family val="2"/>
          </rPr>
          <t>QUALIFIER: This data point is a NATIONAL ESTIMATE. SOURCE: Nigeria DHS 2018. The survey collected data on school attendance for age 5-24 and educational attainment for age 5 and above.</t>
        </r>
      </text>
    </comment>
    <comment ref="D55" authorId="0" shapeId="0" xr:uid="{00000000-0006-0000-5100-000047000000}">
      <text>
        <r>
          <rPr>
            <sz val="10"/>
            <color rgb="FF333333"/>
            <rFont val="Calibri"/>
            <family val="2"/>
          </rPr>
          <t>SOURCE: Senegal DHS 2010-11. The survey collected data on school attendance for age 5-24 and educational attainment for age 5 and above.</t>
        </r>
      </text>
    </comment>
    <comment ref="I55" authorId="0" shapeId="0" xr:uid="{00000000-0006-0000-5100-000048000000}">
      <text>
        <r>
          <rPr>
            <sz val="10"/>
            <color rgb="FF333333"/>
            <rFont val="Calibri"/>
            <family val="2"/>
          </rPr>
          <t>SOURCE: Senegal DHS 2015-16. The survey collected data on school attendance for age 5-24 and educational attainment for age 5 and above.</t>
        </r>
      </text>
    </comment>
    <comment ref="J55" authorId="0" shapeId="0" xr:uid="{00000000-0006-0000-5100-000049000000}">
      <text>
        <r>
          <rPr>
            <sz val="10"/>
            <color rgb="FF333333"/>
            <rFont val="Calibri"/>
            <family val="2"/>
          </rPr>
          <t>SOURCE: Senegal DHS 2017. The survey collected data on school attendance for age 5-24 and educational attainment for age 5 and above.</t>
        </r>
      </text>
    </comment>
    <comment ref="F56" authorId="0" shapeId="0" xr:uid="{00000000-0006-0000-5100-00004A000000}">
      <text>
        <r>
          <rPr>
            <sz val="10"/>
            <color rgb="FF333333"/>
            <rFont val="Calibri"/>
            <family val="2"/>
          </rPr>
          <t>SOURCE: Sierra Leone DHS 2013. The survey collected data on school attendance for age 5-24 and educational attainment for age 5 and above.</t>
        </r>
      </text>
    </comment>
    <comment ref="J56" authorId="0" shapeId="0" xr:uid="{00000000-0006-0000-5100-00004B000000}">
      <text>
        <r>
          <rPr>
            <sz val="10"/>
            <color rgb="FF333333"/>
            <rFont val="Calibri"/>
            <family val="2"/>
          </rPr>
          <t>SOURCE: Sierra Leone MICS 2017. The survey collected data on school attendance for age 3-24 and educational attainment for age 3 and above.</t>
        </r>
      </text>
    </comment>
    <comment ref="C57" authorId="0" shapeId="0" xr:uid="{00000000-0006-0000-5100-00004C000000}">
      <text>
        <r>
          <rPr>
            <sz val="10"/>
            <color rgb="FF333333"/>
            <rFont val="Calibri"/>
            <family val="2"/>
          </rPr>
          <t>SOURCE: Togo MICS 2010. The survey collected data on school attendance for age 3-24 and educational attainment for age 3 and above.</t>
        </r>
      </text>
    </comment>
    <comment ref="G57" authorId="0" shapeId="0" xr:uid="{00000000-0006-0000-5100-00004D000000}">
      <text>
        <r>
          <rPr>
            <sz val="10"/>
            <color rgb="FF333333"/>
            <rFont val="Calibri"/>
            <family val="2"/>
          </rPr>
          <t>SOURCE: Togo DHS 2013-14. The survey collected data on school attendance for age 3-24 and educational attainment for age 3 and above.</t>
        </r>
      </text>
    </comment>
    <comment ref="J57" authorId="0" shapeId="0" xr:uid="{00000000-0006-0000-5100-00004E000000}">
      <text>
        <r>
          <rPr>
            <sz val="10"/>
            <color rgb="FF333333"/>
            <rFont val="Calibri"/>
            <family val="2"/>
          </rPr>
          <t>QUALIFIER: This data point is a NATIONAL ESTIMATE. SOURCE: Togo MICS 2017. The survey collected data on school attendance for age 3-24 and educational attainment for age 3 and above.</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5200-000001000000}">
      <text>
        <r>
          <rPr>
            <sz val="10"/>
            <color rgb="FF333333"/>
            <rFont val="Calibri"/>
            <family val="2"/>
          </rPr>
          <t>SOURCE: Burundi DHS 2010. The survey collected data on school attendance for age 5-24 and educational attainment for age 5 and above.</t>
        </r>
      </text>
    </comment>
    <comment ref="J14" authorId="0" shapeId="0" xr:uid="{00000000-0006-0000-5200-000002000000}">
      <text>
        <r>
          <rPr>
            <sz val="10"/>
            <color rgb="FF333333"/>
            <rFont val="Calibri"/>
            <family val="2"/>
          </rPr>
          <t>QUALIFIER: This data point is a NATIONAL ESTIMATE. SOURCE: Burundi DHS 2016-17. The survey collected data on school attendance for age 3-24 and educational attainment for age 3 and above.</t>
        </r>
      </text>
    </comment>
    <comment ref="D15" authorId="0" shapeId="0" xr:uid="{00000000-0006-0000-5200-000003000000}">
      <text>
        <r>
          <rPr>
            <sz val="10"/>
            <color rgb="FF333333"/>
            <rFont val="Calibri"/>
            <family val="2"/>
          </rPr>
          <t>SOURCE: Cameroon DHS 2011. The survey collected data on school attendance for age 3-24 and educational attainment for age 3 and above.</t>
        </r>
      </text>
    </comment>
    <comment ref="G15" authorId="0" shapeId="0" xr:uid="{00000000-0006-0000-5200-000004000000}">
      <text>
        <r>
          <rPr>
            <sz val="10"/>
            <color rgb="FF333333"/>
            <rFont val="Calibri"/>
            <family val="2"/>
          </rPr>
          <t>SOURCE: Cameroon MICS 2013-14. The survey collected data on school attendance for age 5-24 and educational attainment for age 5 and above.</t>
        </r>
      </text>
    </comment>
    <comment ref="C16" authorId="0" shapeId="0" xr:uid="{00000000-0006-0000-5200-000005000000}">
      <text>
        <r>
          <rPr>
            <sz val="10"/>
            <color rgb="FF333333"/>
            <rFont val="Calibri"/>
            <family val="2"/>
          </rPr>
          <t>SOURCE: Central African Republic MICS 2009-10. The survey collected data on school attendance for age 5-24 and educational attainment for age 5 and above.</t>
        </r>
      </text>
    </comment>
    <comment ref="G17" authorId="0" shapeId="0" xr:uid="{00000000-0006-0000-5200-000006000000}">
      <text>
        <r>
          <rPr>
            <sz val="10"/>
            <color rgb="FF333333"/>
            <rFont val="Calibri"/>
            <family val="2"/>
          </rPr>
          <t>SOURCE: Chad DHS 2014. The survey collected data on school attendance for age 5-24 and educational attainment for age 5 and above.</t>
        </r>
      </text>
    </comment>
    <comment ref="E18" authorId="0" shapeId="0" xr:uid="{00000000-0006-0000-5200-000007000000}">
      <text>
        <r>
          <rPr>
            <sz val="10"/>
            <color rgb="FF333333"/>
            <rFont val="Calibri"/>
            <family val="2"/>
          </rPr>
          <t>SOURCE: Congo DHS 2011-12. The survey collected data on school attendance for age 5-24 and educational attainment for age 5 and above.</t>
        </r>
      </text>
    </comment>
    <comment ref="H18" authorId="0" shapeId="0" xr:uid="{00000000-0006-0000-5200-000008000000}">
      <text>
        <r>
          <rPr>
            <sz val="10"/>
            <color rgb="FF333333"/>
            <rFont val="Calibri"/>
            <family val="2"/>
          </rPr>
          <t>SOURCE: Congo MICS 2014-15. The survey collected data on school attendance for age 5-24 and educational attainment for age 5 and above.</t>
        </r>
      </text>
    </comment>
    <comment ref="C19" authorId="0" shapeId="0" xr:uid="{00000000-0006-0000-5200-000009000000}">
      <text>
        <r>
          <rPr>
            <sz val="10"/>
            <color rgb="FF333333"/>
            <rFont val="Calibri"/>
            <family val="2"/>
          </rPr>
          <t>SOURCE: Democratic Republic of the Congo MICS 2010. The survey collected data on school attendance for age 5-24 and educational attainment for age 5 and above.</t>
        </r>
      </text>
    </comment>
    <comment ref="F19" authorId="0" shapeId="0" xr:uid="{00000000-0006-0000-5200-00000A000000}">
      <text>
        <r>
          <rPr>
            <sz val="10"/>
            <color rgb="FF333333"/>
            <rFont val="Calibri"/>
            <family val="2"/>
          </rPr>
          <t>SOURCE: Democratic Republic of the Congo DHS 2013-14. The survey collected data on school attendance for age 5-24 and educational attainment for age 5 and above.</t>
        </r>
      </text>
    </comment>
    <comment ref="E20" authorId="0" shapeId="0" xr:uid="{00000000-0006-0000-5200-00000B000000}">
      <text>
        <r>
          <rPr>
            <sz val="10"/>
            <color rgb="FF333333"/>
            <rFont val="Calibri"/>
            <family val="2"/>
          </rPr>
          <t>SOURCE: Gabon DHS 2012. The survey collected data on school attendance for age 3-24 and educational attainment for age 3 and above.</t>
        </r>
      </text>
    </comment>
    <comment ref="G21" authorId="0" shapeId="0" xr:uid="{00000000-0006-0000-5200-00000C000000}">
      <text>
        <r>
          <rPr>
            <sz val="10"/>
            <color rgb="FF333333"/>
            <rFont val="Calibri"/>
            <family val="2"/>
          </rPr>
          <t>SOURCE: Sao Tome and Principe MICS 2014. The survey collected data on school attendance for age 5-24 and educational attainment for age 3 and above.</t>
        </r>
      </text>
    </comment>
    <comment ref="E22" authorId="0" shapeId="0" xr:uid="{00000000-0006-0000-5200-00000D000000}">
      <text>
        <r>
          <rPr>
            <sz val="10"/>
            <color rgb="FF333333"/>
            <rFont val="Calibri"/>
            <family val="2"/>
          </rPr>
          <t>SOURCE: Comoros DHS 2012. The survey collected data on school attendance for age 3-24 and educational attainment for age 3 and above.</t>
        </r>
      </text>
    </comment>
    <comment ref="D23" authorId="0" shapeId="0" xr:uid="{00000000-0006-0000-5200-00000E000000}">
      <text>
        <r>
          <rPr>
            <sz val="10"/>
            <color rgb="FF333333"/>
            <rFont val="Calibri"/>
            <family val="2"/>
          </rPr>
          <t>SOURCE: Ethiopia DHS 2011. The survey collected data on school attendance for age 5-24 and educational attainment for age 5 and above.</t>
        </r>
      </text>
    </comment>
    <comment ref="I23" authorId="0" shapeId="0" xr:uid="{00000000-0006-0000-5200-00000F000000}">
      <text>
        <r>
          <rPr>
            <sz val="10"/>
            <color rgb="FF333333"/>
            <rFont val="Calibri"/>
            <family val="2"/>
          </rPr>
          <t>SOURCE: Ethiopia DHS 2016. The survey collected data on school attendance for age 5-24 and educational attainment for age 5 and above.</t>
        </r>
      </text>
    </comment>
    <comment ref="G24" authorId="0" shapeId="0" xr:uid="{00000000-0006-0000-5200-000010000000}">
      <text>
        <r>
          <rPr>
            <sz val="10"/>
            <color rgb="FF333333"/>
            <rFont val="Calibri"/>
            <family val="2"/>
          </rPr>
          <t>SOURCE: Kenya DHS 2014. The survey collected data on school attendance for age 3-24 and educational attainment for age 3 and above.</t>
        </r>
      </text>
    </comment>
    <comment ref="K25" authorId="0" shapeId="0" xr:uid="{00000000-0006-0000-5200-000011000000}">
      <text>
        <r>
          <rPr>
            <sz val="10"/>
            <color rgb="FF333333"/>
            <rFont val="Calibri"/>
            <family val="2"/>
          </rPr>
          <t>QUALIFIER: This data point is a NATIONAL ESTIMATE. SOURCE: Madagascar MICS 2018.</t>
        </r>
      </text>
    </comment>
    <comment ref="C26" authorId="0" shapeId="0" xr:uid="{00000000-0006-0000-5200-000012000000}">
      <text>
        <r>
          <rPr>
            <sz val="10"/>
            <color rgb="FF333333"/>
            <rFont val="Calibri"/>
            <family val="2"/>
          </rPr>
          <t>SOURCE: Rwanda DHS 2010-2011. The survey collected data on school attendance for age 3-24 and educational attainment for age 3 and above.</t>
        </r>
      </text>
    </comment>
    <comment ref="H26" authorId="0" shapeId="0" xr:uid="{00000000-0006-0000-5200-000013000000}">
      <text>
        <r>
          <rPr>
            <sz val="10"/>
            <color rgb="FF333333"/>
            <rFont val="Calibri"/>
            <family val="2"/>
          </rPr>
          <t>SOURCE: Rwanda DHS 2014-15. The survey collected data on school attendance for age 3-24 and educational attainment for age 3 and above.</t>
        </r>
      </text>
    </comment>
    <comment ref="C27" authorId="0" shapeId="0" xr:uid="{00000000-0006-0000-5200-000014000000}">
      <text>
        <r>
          <rPr>
            <sz val="10"/>
            <color rgb="FF333333"/>
            <rFont val="Calibri"/>
            <family val="2"/>
          </rPr>
          <t>SOURCE: South Sudan MICS 2010. The survey collected data on school attendance for age 5-24 and educational attainment for age 5 and above.</t>
        </r>
      </text>
    </comment>
    <comment ref="G28" authorId="0" shapeId="0" xr:uid="{00000000-0006-0000-5200-000015000000}">
      <text>
        <r>
          <rPr>
            <sz val="10"/>
            <color rgb="FF333333"/>
            <rFont val="Calibri"/>
            <family val="2"/>
          </rPr>
          <t>SOURCE: Sudan MICS 2014. The survey collected data on school attendance for age 4-24 and educational attainment for age 4 and above.</t>
        </r>
      </text>
    </comment>
    <comment ref="D29" authorId="0" shapeId="0" xr:uid="{00000000-0006-0000-5200-000016000000}">
      <text>
        <r>
          <rPr>
            <sz val="10"/>
            <color rgb="FF333333"/>
            <rFont val="Calibri"/>
            <family val="2"/>
          </rPr>
          <t>SOURCE: Uganda DHS 2011. The survey collected data on school attendance for age 3-24 and educational attainment for age 3 and above.</t>
        </r>
      </text>
    </comment>
    <comment ref="I29" authorId="0" shapeId="0" xr:uid="{00000000-0006-0000-5200-000017000000}">
      <text>
        <r>
          <rPr>
            <sz val="10"/>
            <color rgb="FF333333"/>
            <rFont val="Calibri"/>
            <family val="2"/>
          </rPr>
          <t>SOURCE: Uganda DHS 2016. The survey collected data on school attendance for age 5-24 and educational attainment for age 5 and above.</t>
        </r>
      </text>
    </comment>
    <comment ref="C30" authorId="0" shapeId="0" xr:uid="{00000000-0006-0000-5200-000018000000}">
      <text>
        <r>
          <rPr>
            <sz val="10"/>
            <color rgb="FF333333"/>
            <rFont val="Calibri"/>
            <family val="2"/>
          </rPr>
          <t>SOURCE: United Republic of Tanzania DHS 2010. The survey collected data on school attendance for age 5-24 and educational attainment for age 5 and above.</t>
        </r>
      </text>
    </comment>
    <comment ref="H30" authorId="0" shapeId="0" xr:uid="{00000000-0006-0000-5200-000019000000}">
      <text>
        <r>
          <rPr>
            <sz val="10"/>
            <color rgb="FF333333"/>
            <rFont val="Calibri"/>
            <family val="2"/>
          </rPr>
          <t>SOURCE: United Republic of Tanzania DHS 2015-16. The survey collected data on school attendance for age 5-24 and educational attainment for age 5 and above.</t>
        </r>
      </text>
    </comment>
    <comment ref="F31" authorId="0" shapeId="0" xr:uid="{00000000-0006-0000-5200-00001A000000}">
      <text>
        <r>
          <rPr>
            <sz val="10"/>
            <color rgb="FF333333"/>
            <rFont val="Calibri"/>
            <family val="2"/>
          </rPr>
          <t>SOURCE: Algeria MICS 2012-13. The survey collected data on school attendance for age 5-24 and educational attainment for age 5 and above.</t>
        </r>
      </text>
    </comment>
    <comment ref="G32" authorId="0" shapeId="0" xr:uid="{00000000-0006-0000-5200-00001B000000}">
      <text>
        <r>
          <rPr>
            <sz val="10"/>
            <color rgb="FF333333"/>
            <rFont val="Calibri"/>
            <family val="2"/>
          </rPr>
          <t>SOURCE: Egypt DHS 2014. The survey collected data on school attendance for age 6-24 and educational attainment for age 6 and above.</t>
        </r>
      </text>
    </comment>
    <comment ref="D33" authorId="0" shapeId="0" xr:uid="{00000000-0006-0000-5200-00001C000000}">
      <text>
        <r>
          <rPr>
            <sz val="10"/>
            <color rgb="FF333333"/>
            <rFont val="Calibri"/>
            <family val="2"/>
          </rPr>
          <t>SOURCE: Mauritania MICS 2010-11. The survey collected data on school attendance for age 5-24 and educational attainment for age 5 and above.</t>
        </r>
      </text>
    </comment>
    <comment ref="H33" authorId="0" shapeId="0" xr:uid="{00000000-0006-0000-5200-00001D000000}">
      <text>
        <r>
          <rPr>
            <sz val="10"/>
            <color rgb="FF333333"/>
            <rFont val="Calibri"/>
            <family val="2"/>
          </rPr>
          <t>SOURCE: Mauritania MICS 2014-15. The survey collected data on school attendance for age 5-24 and educational attainment for age 5 and above.</t>
        </r>
      </text>
    </comment>
    <comment ref="E34" authorId="0" shapeId="0" xr:uid="{00000000-0006-0000-5200-00001E000000}">
      <text>
        <r>
          <rPr>
            <sz val="10"/>
            <color rgb="FF333333"/>
            <rFont val="Calibri"/>
            <family val="2"/>
          </rPr>
          <t>SOURCE: Tunisia MICS 2011-12. The survey collected data on school attendance for age 5-24 and educational attainment for age 5 and above.</t>
        </r>
      </text>
    </comment>
    <comment ref="K34" authorId="0" shapeId="0" xr:uid="{00000000-0006-0000-5200-00001F000000}">
      <text>
        <r>
          <rPr>
            <sz val="10"/>
            <color rgb="FF333333"/>
            <rFont val="Calibri"/>
            <family val="2"/>
          </rPr>
          <t>QUALIFIER: This data point is a NATIONAL ESTIMATE. SOURCE: Tunisia MICS 2018. The survey collected data on school attendance for age 3-24 and educational attainment for age 3 and above.</t>
        </r>
      </text>
    </comment>
    <comment ref="H35" authorId="0" shapeId="0" xr:uid="{00000000-0006-0000-5200-000020000000}">
      <text>
        <r>
          <rPr>
            <sz val="10"/>
            <color rgb="FF333333"/>
            <rFont val="Calibri"/>
            <family val="2"/>
          </rPr>
          <t>SOURCE: Angola DHS 2016. The survey collected data on school attendance for age 3-24 and educational attainment for age 3 and above.</t>
        </r>
      </text>
    </comment>
    <comment ref="C36" authorId="0" shapeId="0" xr:uid="{00000000-0006-0000-5200-000021000000}">
      <text>
        <r>
          <rPr>
            <sz val="10"/>
            <color rgb="FF333333"/>
            <rFont val="Calibri"/>
            <family val="2"/>
          </rPr>
          <t>SOURCE: Swaziland MICS 2010. The survey collected data on school attendance for age 5-24 and educational attainment for age 5 and above.</t>
        </r>
      </text>
    </comment>
    <comment ref="G36" authorId="0" shapeId="0" xr:uid="{00000000-0006-0000-5200-000022000000}">
      <text>
        <r>
          <rPr>
            <sz val="10"/>
            <color rgb="FF333333"/>
            <rFont val="Calibri"/>
            <family val="2"/>
          </rPr>
          <t>SOURCE: Swaziland MICS 2014. The survey collected data on school attendance for age 5-24 and educational attainment for age 5 and above.</t>
        </r>
      </text>
    </comment>
    <comment ref="G37" authorId="0" shapeId="0" xr:uid="{00000000-0006-0000-5200-000023000000}">
      <text>
        <r>
          <rPr>
            <sz val="10"/>
            <color rgb="FF333333"/>
            <rFont val="Calibri"/>
            <family val="2"/>
          </rPr>
          <t>SOURCE: Lesotho DHS 2014. The survey collected data on school attendance for age 5-24 and educational attainment for age 5 and above.</t>
        </r>
      </text>
    </comment>
    <comment ref="K37" authorId="0" shapeId="0" xr:uid="{00000000-0006-0000-5200-000024000000}">
      <text>
        <r>
          <rPr>
            <sz val="10"/>
            <color rgb="FF333333"/>
            <rFont val="Calibri"/>
            <family val="2"/>
          </rPr>
          <t>QUALIFIER: This data point is a NATIONAL ESTIMATE. SOURCE: Lesotho MICS 2018. The survey collected data on school attendance for age 3-24 and educational attainment for age 3 and above.</t>
        </r>
      </text>
    </comment>
    <comment ref="C38" authorId="0" shapeId="0" xr:uid="{00000000-0006-0000-5200-000025000000}">
      <text>
        <r>
          <rPr>
            <sz val="10"/>
            <color rgb="FF333333"/>
            <rFont val="Calibri"/>
            <family val="2"/>
          </rPr>
          <t>SOURCE: Malawi DHS 2010. The survey collected data on school attendance for age 5-24 and educational attainment for age 5 and above.</t>
        </r>
      </text>
    </comment>
    <comment ref="I38" authorId="0" shapeId="0" xr:uid="{00000000-0006-0000-5200-000026000000}">
      <text>
        <r>
          <rPr>
            <sz val="10"/>
            <color rgb="FF333333"/>
            <rFont val="Calibri"/>
            <family val="2"/>
          </rPr>
          <t>SOURCE: Malawi DHS 2015-16. The survey collected data on school attendance for age 5-24 and educational attainment for age 5 and above.</t>
        </r>
      </text>
    </comment>
    <comment ref="D39" authorId="0" shapeId="0" xr:uid="{00000000-0006-0000-5200-000027000000}">
      <text>
        <r>
          <rPr>
            <sz val="10"/>
            <color rgb="FF333333"/>
            <rFont val="Calibri"/>
            <family val="2"/>
          </rPr>
          <t>SOURCE: Mozambique DHS 2011. The survey collected data on school attendance for age 5-24 and educational attainment for age 3 and above.</t>
        </r>
      </text>
    </comment>
    <comment ref="F40" authorId="0" shapeId="0" xr:uid="{00000000-0006-0000-5200-000028000000}">
      <text>
        <r>
          <rPr>
            <sz val="10"/>
            <color rgb="FF333333"/>
            <rFont val="Calibri"/>
            <family val="2"/>
          </rPr>
          <t>SOURCE: Namibia DHS 2013. The survey collected data on school attendance for age 5-24 and educational attainment for age 5 and above.</t>
        </r>
      </text>
    </comment>
    <comment ref="I41" authorId="0" shapeId="0" xr:uid="{00000000-0006-0000-5200-000029000000}">
      <text>
        <r>
          <rPr>
            <sz val="10"/>
            <color rgb="FF333333"/>
            <rFont val="Calibri"/>
            <family val="2"/>
          </rPr>
          <t>SOURCE: South Africa DHS 2016. The survey collected data on school attendance and educational attainment for all ages.</t>
        </r>
      </text>
    </comment>
    <comment ref="F42" authorId="0" shapeId="0" xr:uid="{00000000-0006-0000-5200-00002A000000}">
      <text>
        <r>
          <rPr>
            <sz val="10"/>
            <color rgb="FF333333"/>
            <rFont val="Calibri"/>
            <family val="2"/>
          </rPr>
          <t>SOURCE: Zambia DHS 2013-14. The survey collected data on school attendance for age 5-24 and educational attainment for age 5 and above.</t>
        </r>
      </text>
    </comment>
    <comment ref="K42" authorId="0" shapeId="0" xr:uid="{00000000-0006-0000-5200-00002B000000}">
      <text>
        <r>
          <rPr>
            <sz val="10"/>
            <color rgb="FF333333"/>
            <rFont val="Calibri"/>
            <family val="2"/>
          </rPr>
          <t>QUALIFIER: This data point is a NATIONAL ESTIMATE. SOURCE: Zambia DHS 2018. The survey collected data on school attendance for age 2-24 and educational attainment for age 2 and above.</t>
        </r>
      </text>
    </comment>
    <comment ref="C43" authorId="0" shapeId="0" xr:uid="{00000000-0006-0000-5200-00002C000000}">
      <text>
        <r>
          <rPr>
            <sz val="10"/>
            <color rgb="FF333333"/>
            <rFont val="Calibri"/>
            <family val="2"/>
          </rPr>
          <t>SOURCE: Zimbabwe DHS 2010-11. The survey collected data on school attendance for age 5-24 and educational attainment for age 5 and above.</t>
        </r>
      </text>
    </comment>
    <comment ref="H43" authorId="0" shapeId="0" xr:uid="{00000000-0006-0000-5200-00002D000000}">
      <text>
        <r>
          <rPr>
            <sz val="10"/>
            <color rgb="FF333333"/>
            <rFont val="Calibri"/>
            <family val="2"/>
          </rPr>
          <t>SOURCE: Zimbabwe DHS 2015. The survey collected data on school attendance for age 3-24 and educational attainment for age 3 and above.</t>
        </r>
      </text>
    </comment>
    <comment ref="L43" authorId="0" shapeId="0" xr:uid="{00000000-0006-0000-5200-00002E000000}">
      <text>
        <r>
          <rPr>
            <sz val="10"/>
            <color rgb="FF333333"/>
            <rFont val="Calibri"/>
            <family val="2"/>
          </rPr>
          <t>QUALIFIER: This data point is a NATIONAL ESTIMATE. SOURCE: Zimbabwe MICS 2019. The survey collected data on school attendance for age 3-24 and educational attainment for age 3 and above.</t>
        </r>
      </text>
    </comment>
    <comment ref="D44" authorId="0" shapeId="0" xr:uid="{00000000-0006-0000-5200-00002F000000}">
      <text>
        <r>
          <rPr>
            <sz val="10"/>
            <color rgb="FF333333"/>
            <rFont val="Calibri"/>
            <family val="2"/>
          </rPr>
          <t>SOURCE: Benin DHS 2011-12. The survey collected data on school attendance for age 5-24 and educational attainment for age 5 and above.</t>
        </r>
      </text>
    </comment>
    <comment ref="G44" authorId="0" shapeId="0" xr:uid="{00000000-0006-0000-5200-000030000000}">
      <text>
        <r>
          <rPr>
            <sz val="10"/>
            <color rgb="FF333333"/>
            <rFont val="Calibri"/>
            <family val="2"/>
          </rPr>
          <t>SOURCE: Benin MICS 2014. The survey collected data on school attendance for age 5-24 and educational attainment for age 5 and above.</t>
        </r>
      </text>
    </comment>
    <comment ref="K44" authorId="0" shapeId="0" xr:uid="{00000000-0006-0000-5200-000031000000}">
      <text>
        <r>
          <rPr>
            <sz val="10"/>
            <color rgb="FF333333"/>
            <rFont val="Calibri"/>
            <family val="2"/>
          </rPr>
          <t>SOURCE: Benin DHS 2017-18. The survey collected data on school attendance for age 5-24 and educational attainment for age 5 and above.</t>
        </r>
      </text>
    </comment>
    <comment ref="C45" authorId="0" shapeId="0" xr:uid="{00000000-0006-0000-5200-000032000000}">
      <text>
        <r>
          <rPr>
            <sz val="10"/>
            <color rgb="FF333333"/>
            <rFont val="Calibri"/>
            <family val="2"/>
          </rPr>
          <t>SOURCE: Burkina Faso DHS 2010. The survey collected data on school attendance for age 5-24 and educational attainment for age 5 and above.</t>
        </r>
      </text>
    </comment>
    <comment ref="E46" authorId="0" shapeId="0" xr:uid="{00000000-0006-0000-5200-000033000000}">
      <text>
        <r>
          <rPr>
            <sz val="10"/>
            <color rgb="FF333333"/>
            <rFont val="Calibri"/>
            <family val="2"/>
          </rPr>
          <t>SOURCE: Cote d'Ivoire DHS 2011-12. The survey collected data on school attendance for age 3-24 and educational attainment for age 3 and above.</t>
        </r>
      </text>
    </comment>
    <comment ref="I46" authorId="0" shapeId="0" xr:uid="{00000000-0006-0000-5200-000034000000}">
      <text>
        <r>
          <rPr>
            <sz val="10"/>
            <color rgb="FF333333"/>
            <rFont val="Calibri"/>
            <family val="2"/>
          </rPr>
          <t>SOURCE: Cote d'Ivoire MICS 2016. The survey collected data on school attendance for age 5-24 and educational attainment for age 5 and above.</t>
        </r>
      </text>
    </comment>
    <comment ref="C47" authorId="0" shapeId="0" xr:uid="{00000000-0006-0000-5200-000035000000}">
      <text>
        <r>
          <rPr>
            <sz val="10"/>
            <color rgb="FF333333"/>
            <rFont val="Calibri"/>
            <family val="2"/>
          </rPr>
          <t>SOURCE: Gambia MICS 2009-2010. The survey collected data on school attendance for age 3-24 and educational attainment for age 3 and above.</t>
        </r>
      </text>
    </comment>
    <comment ref="F47" authorId="0" shapeId="0" xr:uid="{00000000-0006-0000-5200-000036000000}">
      <text>
        <r>
          <rPr>
            <sz val="10"/>
            <color rgb="FF333333"/>
            <rFont val="Calibri"/>
            <family val="2"/>
          </rPr>
          <t>SOURCE: Gambia DHS 2013. The survey collected data on school attendance for age 3-24 and educational attainment for age 3 and above.</t>
        </r>
      </text>
    </comment>
    <comment ref="K47" authorId="0" shapeId="0" xr:uid="{00000000-0006-0000-5200-000037000000}">
      <text>
        <r>
          <rPr>
            <sz val="10"/>
            <color rgb="FF333333"/>
            <rFont val="Calibri"/>
            <family val="2"/>
          </rPr>
          <t>QUALIFIER: This data point is a NATIONAL ESTIMATE. SOURCE: Gambia MICS 2018. The survey collected data on school attendance for age 3-24 and educational attainment for age 3 and above.</t>
        </r>
      </text>
    </comment>
    <comment ref="G48" authorId="0" shapeId="0" xr:uid="{00000000-0006-0000-5200-000038000000}">
      <text>
        <r>
          <rPr>
            <sz val="10"/>
            <color rgb="FF333333"/>
            <rFont val="Calibri"/>
            <family val="2"/>
          </rPr>
          <t>QUALIFIER: This data point is a NATIONAL ESTIMATE. SOURCE: Ghana DHS 2014. The survey collected data on school attendance for age 3-24 and educational attainment for age 3 and above.</t>
        </r>
      </text>
    </comment>
    <comment ref="K48" authorId="0" shapeId="0" xr:uid="{00000000-0006-0000-5200-000039000000}">
      <text>
        <r>
          <rPr>
            <sz val="10"/>
            <color rgb="FF333333"/>
            <rFont val="Calibri"/>
            <family val="2"/>
          </rPr>
          <t>QUALIFIER: This data point is a NATIONAL ESTIMATE. SOURCE: Ghana MICS 2017-18. The survey collected data on school attendance for age 3-24 and educational attainment for age 3 and above.</t>
        </r>
      </text>
    </comment>
    <comment ref="E49" authorId="0" shapeId="0" xr:uid="{00000000-0006-0000-5200-00003A000000}">
      <text>
        <r>
          <rPr>
            <sz val="10"/>
            <color rgb="FF333333"/>
            <rFont val="Calibri"/>
            <family val="2"/>
          </rPr>
          <t>SOURCE: Guinea DHS 2012. The survey collected data on school attendance for age 3-24 and educational attainment for age 3 and above.</t>
        </r>
      </text>
    </comment>
    <comment ref="I49" authorId="0" shapeId="0" xr:uid="{00000000-0006-0000-5200-00003B000000}">
      <text>
        <r>
          <rPr>
            <sz val="10"/>
            <color rgb="FF333333"/>
            <rFont val="Calibri"/>
            <family val="2"/>
          </rPr>
          <t>SOURCE: Guinea MICS 2016. The survey collected data on school attendance for age 5-24 and educational attainment for age 5 and above.</t>
        </r>
      </text>
    </comment>
    <comment ref="K49" authorId="0" shapeId="0" xr:uid="{00000000-0006-0000-5200-00003C000000}">
      <text>
        <r>
          <rPr>
            <sz val="10"/>
            <color rgb="FF333333"/>
            <rFont val="Calibri"/>
            <family val="2"/>
          </rPr>
          <t>QUALIFIER: This data point is a NATIONAL ESTIMATE. SOURCE: Guinea DHS 2018. The survey collected data on school attendance for age 5-24 and educational attainment for age 5 and above.</t>
        </r>
      </text>
    </comment>
    <comment ref="G50" authorId="0" shapeId="0" xr:uid="{00000000-0006-0000-5200-00003D000000}">
      <text>
        <r>
          <rPr>
            <sz val="10"/>
            <color rgb="FF333333"/>
            <rFont val="Calibri"/>
            <family val="2"/>
          </rPr>
          <t>SOURCE: Guinea-Bissau MICS 2014. The survey collected data on school attendance for age 5-24 and educational attainment for age 5 and above.</t>
        </r>
      </text>
    </comment>
    <comment ref="F51" authorId="0" shapeId="0" xr:uid="{00000000-0006-0000-5200-00003E000000}">
      <text>
        <r>
          <rPr>
            <sz val="10"/>
            <color rgb="FF333333"/>
            <rFont val="Calibri"/>
            <family val="2"/>
          </rPr>
          <t>SOURCE: Liberia DHS 2013. The survey collected data on school attendance for age 5-24 and educational attainment for age 5 and above.</t>
        </r>
      </text>
    </comment>
    <comment ref="F52" authorId="0" shapeId="0" xr:uid="{00000000-0006-0000-5200-00003F000000}">
      <text>
        <r>
          <rPr>
            <sz val="10"/>
            <color rgb="FF333333"/>
            <rFont val="Calibri"/>
            <family val="2"/>
          </rPr>
          <t>SOURCE: Mali DHS 2012-13. The survey collected data on school attendance for age 5-24 and educational attainment for age 5 and above.</t>
        </r>
      </text>
    </comment>
    <comment ref="H52" authorId="0" shapeId="0" xr:uid="{00000000-0006-0000-5200-000040000000}">
      <text>
        <r>
          <rPr>
            <sz val="10"/>
            <color rgb="FF333333"/>
            <rFont val="Calibri"/>
            <family val="2"/>
          </rPr>
          <t>SOURCE: Mali MICS 2015. The survey collected data on school attendance for age 5-24 and educational attainment for age 5 and above.</t>
        </r>
      </text>
    </comment>
    <comment ref="K52" authorId="0" shapeId="0" xr:uid="{00000000-0006-0000-5200-000041000000}">
      <text>
        <r>
          <rPr>
            <sz val="10"/>
            <color rgb="FF333333"/>
            <rFont val="Calibri"/>
            <family val="2"/>
          </rPr>
          <t>QUALIFIER: This data point is a NATIONAL ESTIMATE. SOURCE: Mali DHS 2018. The survey collected data on school attendance for age 5-24 and educational attainment for age 5 and above.</t>
        </r>
      </text>
    </comment>
    <comment ref="E53" authorId="0" shapeId="0" xr:uid="{00000000-0006-0000-5200-000042000000}">
      <text>
        <r>
          <rPr>
            <sz val="10"/>
            <color rgb="FF333333"/>
            <rFont val="Calibri"/>
            <family val="2"/>
          </rPr>
          <t>SOURCE: Niger DHS 2012. The survey collected data on school attendance for age 5-24 and educational attainment for age 5 and above.</t>
        </r>
      </text>
    </comment>
    <comment ref="D54" authorId="0" shapeId="0" xr:uid="{00000000-0006-0000-5200-000043000000}">
      <text>
        <r>
          <rPr>
            <sz val="10"/>
            <color rgb="FF333333"/>
            <rFont val="Calibri"/>
            <family val="2"/>
          </rPr>
          <t>SOURCE: Nigeria MICS 2011. The survey collected data on school attendance for age 5-24 and educational attainment for age 5 and above.</t>
        </r>
      </text>
    </comment>
    <comment ref="F54" authorId="0" shapeId="0" xr:uid="{00000000-0006-0000-5200-000044000000}">
      <text>
        <r>
          <rPr>
            <sz val="10"/>
            <color rgb="FF333333"/>
            <rFont val="Calibri"/>
            <family val="2"/>
          </rPr>
          <t>SOURCE: Nigeria DHS 2013. The survey collected data on school attendance for age 5-24 and educational attainment for age 5 and above.</t>
        </r>
      </text>
    </comment>
    <comment ref="I54" authorId="0" shapeId="0" xr:uid="{00000000-0006-0000-5200-000045000000}">
      <text>
        <r>
          <rPr>
            <sz val="10"/>
            <color rgb="FF333333"/>
            <rFont val="Calibri"/>
            <family val="2"/>
          </rPr>
          <t>SOURCE: Nigeria MICS 2016-17. The survey collected data on school attendance for age 5-24 and educational attainment for age 5 and above.</t>
        </r>
      </text>
    </comment>
    <comment ref="K54" authorId="0" shapeId="0" xr:uid="{00000000-0006-0000-5200-000046000000}">
      <text>
        <r>
          <rPr>
            <sz val="10"/>
            <color rgb="FF333333"/>
            <rFont val="Calibri"/>
            <family val="2"/>
          </rPr>
          <t>QUALIFIER: This data point is a NATIONAL ESTIMATE. SOURCE: Nigeria DHS 2018. The survey collected data on school attendance for age 5-24 and educational attainment for age 5 and above.</t>
        </r>
      </text>
    </comment>
    <comment ref="D55" authorId="0" shapeId="0" xr:uid="{00000000-0006-0000-5200-000047000000}">
      <text>
        <r>
          <rPr>
            <sz val="10"/>
            <color rgb="FF333333"/>
            <rFont val="Calibri"/>
            <family val="2"/>
          </rPr>
          <t>SOURCE: Senegal DHS 2010-11. The survey collected data on school attendance for age 5-24 and educational attainment for age 5 and above.</t>
        </r>
      </text>
    </comment>
    <comment ref="I55" authorId="0" shapeId="0" xr:uid="{00000000-0006-0000-5200-000048000000}">
      <text>
        <r>
          <rPr>
            <sz val="10"/>
            <color rgb="FF333333"/>
            <rFont val="Calibri"/>
            <family val="2"/>
          </rPr>
          <t>SOURCE: Senegal DHS 2015-16. The survey collected data on school attendance for age 5-24 and educational attainment for age 5 and above.</t>
        </r>
      </text>
    </comment>
    <comment ref="J55" authorId="0" shapeId="0" xr:uid="{00000000-0006-0000-5200-000049000000}">
      <text>
        <r>
          <rPr>
            <sz val="10"/>
            <color rgb="FF333333"/>
            <rFont val="Calibri"/>
            <family val="2"/>
          </rPr>
          <t>SOURCE: Senegal DHS 2017. The survey collected data on school attendance for age 5-24 and educational attainment for age 5 and above.</t>
        </r>
      </text>
    </comment>
    <comment ref="F56" authorId="0" shapeId="0" xr:uid="{00000000-0006-0000-5200-00004A000000}">
      <text>
        <r>
          <rPr>
            <sz val="10"/>
            <color rgb="FF333333"/>
            <rFont val="Calibri"/>
            <family val="2"/>
          </rPr>
          <t>SOURCE: Sierra Leone DHS 2013. The survey collected data on school attendance for age 5-24 and educational attainment for age 5 and above.</t>
        </r>
      </text>
    </comment>
    <comment ref="J56" authorId="0" shapeId="0" xr:uid="{00000000-0006-0000-5200-00004B000000}">
      <text>
        <r>
          <rPr>
            <sz val="10"/>
            <color rgb="FF333333"/>
            <rFont val="Calibri"/>
            <family val="2"/>
          </rPr>
          <t>SOURCE: Sierra Leone MICS 2017. The survey collected data on school attendance for age 3-24 and educational attainment for age 3 and above.</t>
        </r>
      </text>
    </comment>
    <comment ref="C57" authorId="0" shapeId="0" xr:uid="{00000000-0006-0000-5200-00004C000000}">
      <text>
        <r>
          <rPr>
            <sz val="10"/>
            <color rgb="FF333333"/>
            <rFont val="Calibri"/>
            <family val="2"/>
          </rPr>
          <t>SOURCE: Togo MICS 2010. The survey collected data on school attendance for age 3-24 and educational attainment for age 3 and above.</t>
        </r>
      </text>
    </comment>
    <comment ref="G57" authorId="0" shapeId="0" xr:uid="{00000000-0006-0000-5200-00004D000000}">
      <text>
        <r>
          <rPr>
            <sz val="10"/>
            <color rgb="FF333333"/>
            <rFont val="Calibri"/>
            <family val="2"/>
          </rPr>
          <t>SOURCE: Togo DHS 2013-14. The survey collected data on school attendance for age 3-24 and educational attainment for age 3 and above.</t>
        </r>
      </text>
    </comment>
    <comment ref="J57" authorId="0" shapeId="0" xr:uid="{00000000-0006-0000-5200-00004E000000}">
      <text>
        <r>
          <rPr>
            <sz val="10"/>
            <color rgb="FF333333"/>
            <rFont val="Calibri"/>
            <family val="2"/>
          </rPr>
          <t>QUALIFIER: This data point is a NATIONAL ESTIMATE. SOURCE: Togo MICS 2017. The survey collected data on school attendance for age 3-24 and educational attainment for age 3 and above.</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5300-000001000000}">
      <text>
        <r>
          <rPr>
            <sz val="10"/>
            <color rgb="FF333333"/>
            <rFont val="Calibri"/>
            <family val="2"/>
          </rPr>
          <t>SOURCE: Burundi DHS 2010. The survey collected data on school attendance for age 5-24 and educational attainment for age 5 and above.</t>
        </r>
      </text>
    </comment>
    <comment ref="J14" authorId="0" shapeId="0" xr:uid="{00000000-0006-0000-5300-000002000000}">
      <text>
        <r>
          <rPr>
            <sz val="10"/>
            <color rgb="FF333333"/>
            <rFont val="Calibri"/>
            <family val="2"/>
          </rPr>
          <t>QUALIFIER: This data point is a NATIONAL ESTIMATE. SOURCE: Burundi DHS 2016-17. The survey collected data on school attendance for age 3-24 and educational attainment for age 3 and above.</t>
        </r>
      </text>
    </comment>
    <comment ref="D15" authorId="0" shapeId="0" xr:uid="{00000000-0006-0000-5300-000003000000}">
      <text>
        <r>
          <rPr>
            <sz val="10"/>
            <color rgb="FF333333"/>
            <rFont val="Calibri"/>
            <family val="2"/>
          </rPr>
          <t>SOURCE: Cameroon DHS 2011. The survey collected data on school attendance for age 3-24 and educational attainment for age 3 and above.</t>
        </r>
      </text>
    </comment>
    <comment ref="G15" authorId="0" shapeId="0" xr:uid="{00000000-0006-0000-5300-000004000000}">
      <text>
        <r>
          <rPr>
            <sz val="10"/>
            <color rgb="FF333333"/>
            <rFont val="Calibri"/>
            <family val="2"/>
          </rPr>
          <t>SOURCE: Cameroon MICS 2013-14. The survey collected data on school attendance for age 5-24 and educational attainment for age 5 and above.</t>
        </r>
      </text>
    </comment>
    <comment ref="C16" authorId="0" shapeId="0" xr:uid="{00000000-0006-0000-5300-000005000000}">
      <text>
        <r>
          <rPr>
            <sz val="10"/>
            <color rgb="FF333333"/>
            <rFont val="Calibri"/>
            <family val="2"/>
          </rPr>
          <t>SOURCE: Central African Republic MICS 2009-10. The survey collected data on school attendance for age 5-24 and educational attainment for age 5 and above.</t>
        </r>
      </text>
    </comment>
    <comment ref="G17" authorId="0" shapeId="0" xr:uid="{00000000-0006-0000-5300-000006000000}">
      <text>
        <r>
          <rPr>
            <sz val="10"/>
            <color rgb="FF333333"/>
            <rFont val="Calibri"/>
            <family val="2"/>
          </rPr>
          <t>SOURCE: Chad DHS 2014. The survey collected data on school attendance for age 5-24 and educational attainment for age 5 and above.</t>
        </r>
      </text>
    </comment>
    <comment ref="E18" authorId="0" shapeId="0" xr:uid="{00000000-0006-0000-5300-000007000000}">
      <text>
        <r>
          <rPr>
            <sz val="10"/>
            <color rgb="FF333333"/>
            <rFont val="Calibri"/>
            <family val="2"/>
          </rPr>
          <t>SOURCE: Congo DHS 2011-12. The survey collected data on school attendance for age 5-24 and educational attainment for age 5 and above.</t>
        </r>
      </text>
    </comment>
    <comment ref="H18" authorId="0" shapeId="0" xr:uid="{00000000-0006-0000-5300-000008000000}">
      <text>
        <r>
          <rPr>
            <sz val="10"/>
            <color rgb="FF333333"/>
            <rFont val="Calibri"/>
            <family val="2"/>
          </rPr>
          <t>SOURCE: Congo MICS 2014-15. The survey collected data on school attendance for age 5-24 and educational attainment for age 5 and above.</t>
        </r>
      </text>
    </comment>
    <comment ref="C19" authorId="0" shapeId="0" xr:uid="{00000000-0006-0000-5300-000009000000}">
      <text>
        <r>
          <rPr>
            <sz val="10"/>
            <color rgb="FF333333"/>
            <rFont val="Calibri"/>
            <family val="2"/>
          </rPr>
          <t>SOURCE: Democratic Republic of the Congo MICS 2010. The survey collected data on school attendance for age 5-24 and educational attainment for age 5 and above.</t>
        </r>
      </text>
    </comment>
    <comment ref="F19" authorId="0" shapeId="0" xr:uid="{00000000-0006-0000-5300-00000A000000}">
      <text>
        <r>
          <rPr>
            <sz val="10"/>
            <color rgb="FF333333"/>
            <rFont val="Calibri"/>
            <family val="2"/>
          </rPr>
          <t>SOURCE: Democratic Republic of the Congo DHS 2013-14. The survey collected data on school attendance for age 5-24 and educational attainment for age 5 and above.</t>
        </r>
      </text>
    </comment>
    <comment ref="E20" authorId="0" shapeId="0" xr:uid="{00000000-0006-0000-5300-00000B000000}">
      <text>
        <r>
          <rPr>
            <sz val="10"/>
            <color rgb="FF333333"/>
            <rFont val="Calibri"/>
            <family val="2"/>
          </rPr>
          <t>SOURCE: Gabon DHS 2012. The survey collected data on school attendance for age 3-24 and educational attainment for age 3 and above.</t>
        </r>
      </text>
    </comment>
    <comment ref="G21" authorId="0" shapeId="0" xr:uid="{00000000-0006-0000-5300-00000C000000}">
      <text>
        <r>
          <rPr>
            <sz val="10"/>
            <color rgb="FF333333"/>
            <rFont val="Calibri"/>
            <family val="2"/>
          </rPr>
          <t>SOURCE: Sao Tome and Principe MICS 2014. The survey collected data on school attendance for age 5-24 and educational attainment for age 3 and above.</t>
        </r>
      </text>
    </comment>
    <comment ref="E22" authorId="0" shapeId="0" xr:uid="{00000000-0006-0000-5300-00000D000000}">
      <text>
        <r>
          <rPr>
            <sz val="10"/>
            <color rgb="FF333333"/>
            <rFont val="Calibri"/>
            <family val="2"/>
          </rPr>
          <t>SOURCE: Comoros DHS 2012. The survey collected data on school attendance for age 3-24 and educational attainment for age 3 and above.</t>
        </r>
      </text>
    </comment>
    <comment ref="D23" authorId="0" shapeId="0" xr:uid="{00000000-0006-0000-5300-00000E000000}">
      <text>
        <r>
          <rPr>
            <sz val="10"/>
            <color rgb="FF333333"/>
            <rFont val="Calibri"/>
            <family val="2"/>
          </rPr>
          <t>SOURCE: Ethiopia DHS 2011. The survey collected data on school attendance for age 5-24 and educational attainment for age 5 and above.</t>
        </r>
      </text>
    </comment>
    <comment ref="I23" authorId="0" shapeId="0" xr:uid="{00000000-0006-0000-5300-00000F000000}">
      <text>
        <r>
          <rPr>
            <sz val="10"/>
            <color rgb="FF333333"/>
            <rFont val="Calibri"/>
            <family val="2"/>
          </rPr>
          <t>SOURCE: Ethiopia DHS 2016. The survey collected data on school attendance for age 5-24 and educational attainment for age 5 and above.</t>
        </r>
      </text>
    </comment>
    <comment ref="G24" authorId="0" shapeId="0" xr:uid="{00000000-0006-0000-5300-000010000000}">
      <text>
        <r>
          <rPr>
            <sz val="10"/>
            <color rgb="FF333333"/>
            <rFont val="Calibri"/>
            <family val="2"/>
          </rPr>
          <t>SOURCE: Kenya DHS 2014. The survey collected data on school attendance for age 3-24 and educational attainment for age 3 and above.</t>
        </r>
      </text>
    </comment>
    <comment ref="K25" authorId="0" shapeId="0" xr:uid="{00000000-0006-0000-5300-000011000000}">
      <text>
        <r>
          <rPr>
            <sz val="10"/>
            <color rgb="FF333333"/>
            <rFont val="Calibri"/>
            <family val="2"/>
          </rPr>
          <t>QUALIFIER: This data point is a NATIONAL ESTIMATE. SOURCE: Madagascar MICS 2018.</t>
        </r>
      </text>
    </comment>
    <comment ref="C26" authorId="0" shapeId="0" xr:uid="{00000000-0006-0000-5300-000012000000}">
      <text>
        <r>
          <rPr>
            <sz val="10"/>
            <color rgb="FF333333"/>
            <rFont val="Calibri"/>
            <family val="2"/>
          </rPr>
          <t>SOURCE: Rwanda DHS 2010-2011. The survey collected data on school attendance for age 3-24 and educational attainment for age 3 and above.</t>
        </r>
      </text>
    </comment>
    <comment ref="H26" authorId="0" shapeId="0" xr:uid="{00000000-0006-0000-5300-000013000000}">
      <text>
        <r>
          <rPr>
            <sz val="10"/>
            <color rgb="FF333333"/>
            <rFont val="Calibri"/>
            <family val="2"/>
          </rPr>
          <t>SOURCE: Rwanda DHS 2014-15. The survey collected data on school attendance for age 3-24 and educational attainment for age 3 and above.</t>
        </r>
      </text>
    </comment>
    <comment ref="C27" authorId="0" shapeId="0" xr:uid="{00000000-0006-0000-5300-000014000000}">
      <text>
        <r>
          <rPr>
            <sz val="10"/>
            <color rgb="FF333333"/>
            <rFont val="Calibri"/>
            <family val="2"/>
          </rPr>
          <t>SOURCE: South Sudan MICS 2010. The survey collected data on school attendance for age 5-24 and educational attainment for age 5 and above.</t>
        </r>
      </text>
    </comment>
    <comment ref="G28" authorId="0" shapeId="0" xr:uid="{00000000-0006-0000-5300-000015000000}">
      <text>
        <r>
          <rPr>
            <sz val="10"/>
            <color rgb="FF333333"/>
            <rFont val="Calibri"/>
            <family val="2"/>
          </rPr>
          <t>SOURCE: Sudan MICS 2014. The survey collected data on school attendance for age 4-24 and educational attainment for age 4 and above.</t>
        </r>
      </text>
    </comment>
    <comment ref="D29" authorId="0" shapeId="0" xr:uid="{00000000-0006-0000-5300-000016000000}">
      <text>
        <r>
          <rPr>
            <sz val="10"/>
            <color rgb="FF333333"/>
            <rFont val="Calibri"/>
            <family val="2"/>
          </rPr>
          <t>SOURCE: Uganda DHS 2011. The survey collected data on school attendance for age 3-24 and educational attainment for age 3 and above.</t>
        </r>
      </text>
    </comment>
    <comment ref="I29" authorId="0" shapeId="0" xr:uid="{00000000-0006-0000-5300-000017000000}">
      <text>
        <r>
          <rPr>
            <sz val="10"/>
            <color rgb="FF333333"/>
            <rFont val="Calibri"/>
            <family val="2"/>
          </rPr>
          <t>SOURCE: Uganda DHS 2016. The survey collected data on school attendance for age 5-24 and educational attainment for age 5 and above.</t>
        </r>
      </text>
    </comment>
    <comment ref="C30" authorId="0" shapeId="0" xr:uid="{00000000-0006-0000-5300-000018000000}">
      <text>
        <r>
          <rPr>
            <sz val="10"/>
            <color rgb="FF333333"/>
            <rFont val="Calibri"/>
            <family val="2"/>
          </rPr>
          <t>SOURCE: United Republic of Tanzania DHS 2010. The survey collected data on school attendance for age 5-24 and educational attainment for age 5 and above.</t>
        </r>
      </text>
    </comment>
    <comment ref="H30" authorId="0" shapeId="0" xr:uid="{00000000-0006-0000-5300-000019000000}">
      <text>
        <r>
          <rPr>
            <sz val="10"/>
            <color rgb="FF333333"/>
            <rFont val="Calibri"/>
            <family val="2"/>
          </rPr>
          <t>SOURCE: United Republic of Tanzania DHS 2015-16. The survey collected data on school attendance for age 5-24 and educational attainment for age 5 and above.</t>
        </r>
      </text>
    </comment>
    <comment ref="F31" authorId="0" shapeId="0" xr:uid="{00000000-0006-0000-5300-00001A000000}">
      <text>
        <r>
          <rPr>
            <sz val="10"/>
            <color rgb="FF333333"/>
            <rFont val="Calibri"/>
            <family val="2"/>
          </rPr>
          <t>SOURCE: Algeria MICS 2012-13. The survey collected data on school attendance for age 5-24 and educational attainment for age 5 and above.</t>
        </r>
      </text>
    </comment>
    <comment ref="G32" authorId="0" shapeId="0" xr:uid="{00000000-0006-0000-5300-00001B000000}">
      <text>
        <r>
          <rPr>
            <sz val="10"/>
            <color rgb="FF333333"/>
            <rFont val="Calibri"/>
            <family val="2"/>
          </rPr>
          <t>SOURCE: Egypt DHS 2014. The survey collected data on school attendance for age 6-24 and educational attainment for age 6 and above.</t>
        </r>
      </text>
    </comment>
    <comment ref="D33" authorId="0" shapeId="0" xr:uid="{00000000-0006-0000-5300-00001C000000}">
      <text>
        <r>
          <rPr>
            <sz val="10"/>
            <color rgb="FF333333"/>
            <rFont val="Calibri"/>
            <family val="2"/>
          </rPr>
          <t>SOURCE: Mauritania MICS 2010-11. The survey collected data on school attendance for age 5-24 and educational attainment for age 5 and above.</t>
        </r>
      </text>
    </comment>
    <comment ref="H33" authorId="0" shapeId="0" xr:uid="{00000000-0006-0000-5300-00001D000000}">
      <text>
        <r>
          <rPr>
            <sz val="10"/>
            <color rgb="FF333333"/>
            <rFont val="Calibri"/>
            <family val="2"/>
          </rPr>
          <t>SOURCE: Mauritania MICS 2014-15. The survey collected data on school attendance for age 5-24 and educational attainment for age 5 and above.</t>
        </r>
      </text>
    </comment>
    <comment ref="E34" authorId="0" shapeId="0" xr:uid="{00000000-0006-0000-5300-00001E000000}">
      <text>
        <r>
          <rPr>
            <sz val="10"/>
            <color rgb="FF333333"/>
            <rFont val="Calibri"/>
            <family val="2"/>
          </rPr>
          <t>SOURCE: Tunisia MICS 2011-12. The survey collected data on school attendance for age 5-24 and educational attainment for age 5 and above.</t>
        </r>
      </text>
    </comment>
    <comment ref="K34" authorId="0" shapeId="0" xr:uid="{00000000-0006-0000-5300-00001F000000}">
      <text>
        <r>
          <rPr>
            <sz val="10"/>
            <color rgb="FF333333"/>
            <rFont val="Calibri"/>
            <family val="2"/>
          </rPr>
          <t>QUALIFIER: This data point is a NATIONAL ESTIMATE. SOURCE: Tunisia MICS 2018. The survey collected data on school attendance for age 3-24 and educational attainment for age 3 and above.</t>
        </r>
      </text>
    </comment>
    <comment ref="H35" authorId="0" shapeId="0" xr:uid="{00000000-0006-0000-5300-000020000000}">
      <text>
        <r>
          <rPr>
            <sz val="10"/>
            <color rgb="FF333333"/>
            <rFont val="Calibri"/>
            <family val="2"/>
          </rPr>
          <t>SOURCE: Angola DHS 2016. The survey collected data on school attendance for age 3-24 and educational attainment for age 3 and above.</t>
        </r>
      </text>
    </comment>
    <comment ref="C36" authorId="0" shapeId="0" xr:uid="{00000000-0006-0000-5300-000021000000}">
      <text>
        <r>
          <rPr>
            <sz val="10"/>
            <color rgb="FF333333"/>
            <rFont val="Calibri"/>
            <family val="2"/>
          </rPr>
          <t>SOURCE: Swaziland MICS 2010. The survey collected data on school attendance for age 5-24 and educational attainment for age 5 and above.</t>
        </r>
      </text>
    </comment>
    <comment ref="G36" authorId="0" shapeId="0" xr:uid="{00000000-0006-0000-5300-000022000000}">
      <text>
        <r>
          <rPr>
            <sz val="10"/>
            <color rgb="FF333333"/>
            <rFont val="Calibri"/>
            <family val="2"/>
          </rPr>
          <t>SOURCE: Swaziland MICS 2014. The survey collected data on school attendance for age 5-24 and educational attainment for age 5 and above.</t>
        </r>
      </text>
    </comment>
    <comment ref="G37" authorId="0" shapeId="0" xr:uid="{00000000-0006-0000-5300-000023000000}">
      <text>
        <r>
          <rPr>
            <sz val="10"/>
            <color rgb="FF333333"/>
            <rFont val="Calibri"/>
            <family val="2"/>
          </rPr>
          <t>SOURCE: Lesotho DHS 2014. The survey collected data on school attendance for age 5-24 and educational attainment for age 5 and above.</t>
        </r>
      </text>
    </comment>
    <comment ref="K37" authorId="0" shapeId="0" xr:uid="{00000000-0006-0000-5300-000024000000}">
      <text>
        <r>
          <rPr>
            <sz val="10"/>
            <color rgb="FF333333"/>
            <rFont val="Calibri"/>
            <family val="2"/>
          </rPr>
          <t>QUALIFIER: This data point is a NATIONAL ESTIMATE. SOURCE: Lesotho MICS 2018. The survey collected data on school attendance for age 3-24 and educational attainment for age 3 and above.</t>
        </r>
      </text>
    </comment>
    <comment ref="C38" authorId="0" shapeId="0" xr:uid="{00000000-0006-0000-5300-000025000000}">
      <text>
        <r>
          <rPr>
            <sz val="10"/>
            <color rgb="FF333333"/>
            <rFont val="Calibri"/>
            <family val="2"/>
          </rPr>
          <t>SOURCE: Malawi DHS 2010. The survey collected data on school attendance for age 5-24 and educational attainment for age 5 and above.</t>
        </r>
      </text>
    </comment>
    <comment ref="I38" authorId="0" shapeId="0" xr:uid="{00000000-0006-0000-5300-000026000000}">
      <text>
        <r>
          <rPr>
            <sz val="10"/>
            <color rgb="FF333333"/>
            <rFont val="Calibri"/>
            <family val="2"/>
          </rPr>
          <t>SOURCE: Malawi DHS 2015-16. The survey collected data on school attendance for age 5-24 and educational attainment for age 5 and above.</t>
        </r>
      </text>
    </comment>
    <comment ref="D39" authorId="0" shapeId="0" xr:uid="{00000000-0006-0000-5300-000027000000}">
      <text>
        <r>
          <rPr>
            <sz val="10"/>
            <color rgb="FF333333"/>
            <rFont val="Calibri"/>
            <family val="2"/>
          </rPr>
          <t>SOURCE: Mozambique DHS 2011. The survey collected data on school attendance for age 5-24 and educational attainment for age 3 and above.</t>
        </r>
      </text>
    </comment>
    <comment ref="F40" authorId="0" shapeId="0" xr:uid="{00000000-0006-0000-5300-000028000000}">
      <text>
        <r>
          <rPr>
            <sz val="10"/>
            <color rgb="FF333333"/>
            <rFont val="Calibri"/>
            <family val="2"/>
          </rPr>
          <t>SOURCE: Namibia DHS 2013. The survey collected data on school attendance for age 5-24 and educational attainment for age 5 and above.</t>
        </r>
      </text>
    </comment>
    <comment ref="I41" authorId="0" shapeId="0" xr:uid="{00000000-0006-0000-5300-000029000000}">
      <text>
        <r>
          <rPr>
            <sz val="10"/>
            <color rgb="FF333333"/>
            <rFont val="Calibri"/>
            <family val="2"/>
          </rPr>
          <t>SOURCE: South Africa DHS 2016. The survey collected data on school attendance and educational attainment for all ages.</t>
        </r>
      </text>
    </comment>
    <comment ref="F42" authorId="0" shapeId="0" xr:uid="{00000000-0006-0000-5300-00002A000000}">
      <text>
        <r>
          <rPr>
            <sz val="10"/>
            <color rgb="FF333333"/>
            <rFont val="Calibri"/>
            <family val="2"/>
          </rPr>
          <t>SOURCE: Zambia DHS 2013-14. The survey collected data on school attendance for age 5-24 and educational attainment for age 5 and above.</t>
        </r>
      </text>
    </comment>
    <comment ref="K42" authorId="0" shapeId="0" xr:uid="{00000000-0006-0000-5300-00002B000000}">
      <text>
        <r>
          <rPr>
            <sz val="10"/>
            <color rgb="FF333333"/>
            <rFont val="Calibri"/>
            <family val="2"/>
          </rPr>
          <t>QUALIFIER: This data point is a NATIONAL ESTIMATE. SOURCE: Zambia DHS 2018. The survey collected data on school attendance for age 2-24 and educational attainment for age 2 and above.</t>
        </r>
      </text>
    </comment>
    <comment ref="C43" authorId="0" shapeId="0" xr:uid="{00000000-0006-0000-5300-00002C000000}">
      <text>
        <r>
          <rPr>
            <sz val="10"/>
            <color rgb="FF333333"/>
            <rFont val="Calibri"/>
            <family val="2"/>
          </rPr>
          <t>SOURCE: Zimbabwe DHS 2010-11. The survey collected data on school attendance for age 5-24 and educational attainment for age 5 and above.</t>
        </r>
      </text>
    </comment>
    <comment ref="H43" authorId="0" shapeId="0" xr:uid="{00000000-0006-0000-5300-00002D000000}">
      <text>
        <r>
          <rPr>
            <sz val="10"/>
            <color rgb="FF333333"/>
            <rFont val="Calibri"/>
            <family val="2"/>
          </rPr>
          <t>SOURCE: Zimbabwe DHS 2015. The survey collected data on school attendance for age 3-24 and educational attainment for age 3 and above.</t>
        </r>
      </text>
    </comment>
    <comment ref="L43" authorId="0" shapeId="0" xr:uid="{00000000-0006-0000-5300-00002E000000}">
      <text>
        <r>
          <rPr>
            <sz val="10"/>
            <color rgb="FF333333"/>
            <rFont val="Calibri"/>
            <family val="2"/>
          </rPr>
          <t>QUALIFIER: This data point is a NATIONAL ESTIMATE. SOURCE: Zimbabwe MICS 2019. The survey collected data on school attendance for age 3-24 and educational attainment for age 3 and above.</t>
        </r>
      </text>
    </comment>
    <comment ref="D44" authorId="0" shapeId="0" xr:uid="{00000000-0006-0000-5300-00002F000000}">
      <text>
        <r>
          <rPr>
            <sz val="10"/>
            <color rgb="FF333333"/>
            <rFont val="Calibri"/>
            <family val="2"/>
          </rPr>
          <t>SOURCE: Benin DHS 2011-12. The survey collected data on school attendance for age 5-24 and educational attainment for age 5 and above.</t>
        </r>
      </text>
    </comment>
    <comment ref="G44" authorId="0" shapeId="0" xr:uid="{00000000-0006-0000-5300-000030000000}">
      <text>
        <r>
          <rPr>
            <sz val="10"/>
            <color rgb="FF333333"/>
            <rFont val="Calibri"/>
            <family val="2"/>
          </rPr>
          <t>SOURCE: Benin MICS 2014. The survey collected data on school attendance for age 5-24 and educational attainment for age 5 and above.</t>
        </r>
      </text>
    </comment>
    <comment ref="K44" authorId="0" shapeId="0" xr:uid="{00000000-0006-0000-5300-000031000000}">
      <text>
        <r>
          <rPr>
            <sz val="10"/>
            <color rgb="FF333333"/>
            <rFont val="Calibri"/>
            <family val="2"/>
          </rPr>
          <t>SOURCE: Benin DHS 2017-18. The survey collected data on school attendance for age 5-24 and educational attainment for age 5 and above.</t>
        </r>
      </text>
    </comment>
    <comment ref="C45" authorId="0" shapeId="0" xr:uid="{00000000-0006-0000-5300-000032000000}">
      <text>
        <r>
          <rPr>
            <sz val="10"/>
            <color rgb="FF333333"/>
            <rFont val="Calibri"/>
            <family val="2"/>
          </rPr>
          <t>SOURCE: Burkina Faso DHS 2010. The survey collected data on school attendance for age 5-24 and educational attainment for age 5 and above.</t>
        </r>
      </text>
    </comment>
    <comment ref="E46" authorId="0" shapeId="0" xr:uid="{00000000-0006-0000-5300-000033000000}">
      <text>
        <r>
          <rPr>
            <sz val="10"/>
            <color rgb="FF333333"/>
            <rFont val="Calibri"/>
            <family val="2"/>
          </rPr>
          <t>SOURCE: Cote d'Ivoire DHS 2011-12. The survey collected data on school attendance for age 3-24 and educational attainment for age 3 and above.</t>
        </r>
      </text>
    </comment>
    <comment ref="I46" authorId="0" shapeId="0" xr:uid="{00000000-0006-0000-5300-000034000000}">
      <text>
        <r>
          <rPr>
            <sz val="10"/>
            <color rgb="FF333333"/>
            <rFont val="Calibri"/>
            <family val="2"/>
          </rPr>
          <t>SOURCE: Cote d'Ivoire MICS 2016. The survey collected data on school attendance for age 5-24 and educational attainment for age 5 and above.</t>
        </r>
      </text>
    </comment>
    <comment ref="C47" authorId="0" shapeId="0" xr:uid="{00000000-0006-0000-5300-000035000000}">
      <text>
        <r>
          <rPr>
            <sz val="10"/>
            <color rgb="FF333333"/>
            <rFont val="Calibri"/>
            <family val="2"/>
          </rPr>
          <t>SOURCE: Gambia MICS 2009-2010. The survey collected data on school attendance for age 3-24 and educational attainment for age 3 and above.</t>
        </r>
      </text>
    </comment>
    <comment ref="F47" authorId="0" shapeId="0" xr:uid="{00000000-0006-0000-5300-000036000000}">
      <text>
        <r>
          <rPr>
            <sz val="10"/>
            <color rgb="FF333333"/>
            <rFont val="Calibri"/>
            <family val="2"/>
          </rPr>
          <t>SOURCE: Gambia DHS 2013. The survey collected data on school attendance for age 3-24 and educational attainment for age 3 and above.</t>
        </r>
      </text>
    </comment>
    <comment ref="K47" authorId="0" shapeId="0" xr:uid="{00000000-0006-0000-5300-000037000000}">
      <text>
        <r>
          <rPr>
            <sz val="10"/>
            <color rgb="FF333333"/>
            <rFont val="Calibri"/>
            <family val="2"/>
          </rPr>
          <t>QUALIFIER: This data point is a NATIONAL ESTIMATE. SOURCE: Gambia MICS 2018. The survey collected data on school attendance for age 3-24 and educational attainment for age 3 and above.</t>
        </r>
      </text>
    </comment>
    <comment ref="G48" authorId="0" shapeId="0" xr:uid="{00000000-0006-0000-5300-000038000000}">
      <text>
        <r>
          <rPr>
            <sz val="10"/>
            <color rgb="FF333333"/>
            <rFont val="Calibri"/>
            <family val="2"/>
          </rPr>
          <t>QUALIFIER: This data point is a NATIONAL ESTIMATE. SOURCE: Ghana DHS 2014. The survey collected data on school attendance for age 3-24 and educational attainment for age 3 and above.</t>
        </r>
      </text>
    </comment>
    <comment ref="K48" authorId="0" shapeId="0" xr:uid="{00000000-0006-0000-5300-000039000000}">
      <text>
        <r>
          <rPr>
            <sz val="10"/>
            <color rgb="FF333333"/>
            <rFont val="Calibri"/>
            <family val="2"/>
          </rPr>
          <t>QUALIFIER: This data point is a NATIONAL ESTIMATE. SOURCE: Ghana MICS 2017-18. The survey collected data on school attendance for age 3-24 and educational attainment for age 3 and above.</t>
        </r>
      </text>
    </comment>
    <comment ref="E49" authorId="0" shapeId="0" xr:uid="{00000000-0006-0000-5300-00003A000000}">
      <text>
        <r>
          <rPr>
            <sz val="10"/>
            <color rgb="FF333333"/>
            <rFont val="Calibri"/>
            <family val="2"/>
          </rPr>
          <t>SOURCE: Guinea DHS 2012. The survey collected data on school attendance for age 3-24 and educational attainment for age 3 and above.</t>
        </r>
      </text>
    </comment>
    <comment ref="I49" authorId="0" shapeId="0" xr:uid="{00000000-0006-0000-5300-00003B000000}">
      <text>
        <r>
          <rPr>
            <sz val="10"/>
            <color rgb="FF333333"/>
            <rFont val="Calibri"/>
            <family val="2"/>
          </rPr>
          <t>SOURCE: Guinea MICS 2016. The survey collected data on school attendance for age 5-24 and educational attainment for age 5 and above.</t>
        </r>
      </text>
    </comment>
    <comment ref="K49" authorId="0" shapeId="0" xr:uid="{00000000-0006-0000-5300-00003C000000}">
      <text>
        <r>
          <rPr>
            <sz val="10"/>
            <color rgb="FF333333"/>
            <rFont val="Calibri"/>
            <family val="2"/>
          </rPr>
          <t>QUALIFIER: This data point is a NATIONAL ESTIMATE. SOURCE: Guinea DHS 2018. The survey collected data on school attendance for age 5-24 and educational attainment for age 5 and above.</t>
        </r>
      </text>
    </comment>
    <comment ref="G50" authorId="0" shapeId="0" xr:uid="{00000000-0006-0000-5300-00003D000000}">
      <text>
        <r>
          <rPr>
            <sz val="10"/>
            <color rgb="FF333333"/>
            <rFont val="Calibri"/>
            <family val="2"/>
          </rPr>
          <t>SOURCE: Guinea-Bissau MICS 2014. The survey collected data on school attendance for age 5-24 and educational attainment for age 5 and above.</t>
        </r>
      </text>
    </comment>
    <comment ref="F51" authorId="0" shapeId="0" xr:uid="{00000000-0006-0000-5300-00003E000000}">
      <text>
        <r>
          <rPr>
            <sz val="10"/>
            <color rgb="FF333333"/>
            <rFont val="Calibri"/>
            <family val="2"/>
          </rPr>
          <t>SOURCE: Liberia DHS 2013. The survey collected data on school attendance for age 5-24 and educational attainment for age 5 and above.</t>
        </r>
      </text>
    </comment>
    <comment ref="F52" authorId="0" shapeId="0" xr:uid="{00000000-0006-0000-5300-00003F000000}">
      <text>
        <r>
          <rPr>
            <sz val="10"/>
            <color rgb="FF333333"/>
            <rFont val="Calibri"/>
            <family val="2"/>
          </rPr>
          <t>SOURCE: Mali DHS 2012-13. The survey collected data on school attendance for age 5-24 and educational attainment for age 5 and above.</t>
        </r>
      </text>
    </comment>
    <comment ref="H52" authorId="0" shapeId="0" xr:uid="{00000000-0006-0000-5300-000040000000}">
      <text>
        <r>
          <rPr>
            <sz val="10"/>
            <color rgb="FF333333"/>
            <rFont val="Calibri"/>
            <family val="2"/>
          </rPr>
          <t>SOURCE: Mali MICS 2015. The survey collected data on school attendance for age 5-24 and educational attainment for age 5 and above.</t>
        </r>
      </text>
    </comment>
    <comment ref="K52" authorId="0" shapeId="0" xr:uid="{00000000-0006-0000-5300-000041000000}">
      <text>
        <r>
          <rPr>
            <sz val="10"/>
            <color rgb="FF333333"/>
            <rFont val="Calibri"/>
            <family val="2"/>
          </rPr>
          <t>QUALIFIER: This data point is a NATIONAL ESTIMATE. SOURCE: Mali DHS 2018. The survey collected data on school attendance for age 5-24 and educational attainment for age 5 and above.</t>
        </r>
      </text>
    </comment>
    <comment ref="E53" authorId="0" shapeId="0" xr:uid="{00000000-0006-0000-5300-000042000000}">
      <text>
        <r>
          <rPr>
            <sz val="10"/>
            <color rgb="FF333333"/>
            <rFont val="Calibri"/>
            <family val="2"/>
          </rPr>
          <t>SOURCE: Niger DHS 2012. The survey collected data on school attendance for age 5-24 and educational attainment for age 5 and above.</t>
        </r>
      </text>
    </comment>
    <comment ref="D54" authorId="0" shapeId="0" xr:uid="{00000000-0006-0000-5300-000043000000}">
      <text>
        <r>
          <rPr>
            <sz val="10"/>
            <color rgb="FF333333"/>
            <rFont val="Calibri"/>
            <family val="2"/>
          </rPr>
          <t>SOURCE: Nigeria MICS 2011. The survey collected data on school attendance for age 5-24 and educational attainment for age 5 and above.</t>
        </r>
      </text>
    </comment>
    <comment ref="F54" authorId="0" shapeId="0" xr:uid="{00000000-0006-0000-5300-000044000000}">
      <text>
        <r>
          <rPr>
            <sz val="10"/>
            <color rgb="FF333333"/>
            <rFont val="Calibri"/>
            <family val="2"/>
          </rPr>
          <t>SOURCE: Nigeria DHS 2013. The survey collected data on school attendance for age 5-24 and educational attainment for age 5 and above.</t>
        </r>
      </text>
    </comment>
    <comment ref="I54" authorId="0" shapeId="0" xr:uid="{00000000-0006-0000-5300-000045000000}">
      <text>
        <r>
          <rPr>
            <sz val="10"/>
            <color rgb="FF333333"/>
            <rFont val="Calibri"/>
            <family val="2"/>
          </rPr>
          <t>SOURCE: Nigeria MICS 2016-17. The survey collected data on school attendance for age 5-24 and educational attainment for age 5 and above.</t>
        </r>
      </text>
    </comment>
    <comment ref="K54" authorId="0" shapeId="0" xr:uid="{00000000-0006-0000-5300-000046000000}">
      <text>
        <r>
          <rPr>
            <sz val="10"/>
            <color rgb="FF333333"/>
            <rFont val="Calibri"/>
            <family val="2"/>
          </rPr>
          <t>QUALIFIER: This data point is a NATIONAL ESTIMATE. SOURCE: Nigeria DHS 2018. The survey collected data on school attendance for age 5-24 and educational attainment for age 5 and above.</t>
        </r>
      </text>
    </comment>
    <comment ref="D55" authorId="0" shapeId="0" xr:uid="{00000000-0006-0000-5300-000047000000}">
      <text>
        <r>
          <rPr>
            <sz val="10"/>
            <color rgb="FF333333"/>
            <rFont val="Calibri"/>
            <family val="2"/>
          </rPr>
          <t>SOURCE: Senegal DHS 2010-11. The survey collected data on school attendance for age 5-24 and educational attainment for age 5 and above.</t>
        </r>
      </text>
    </comment>
    <comment ref="I55" authorId="0" shapeId="0" xr:uid="{00000000-0006-0000-5300-000048000000}">
      <text>
        <r>
          <rPr>
            <sz val="10"/>
            <color rgb="FF333333"/>
            <rFont val="Calibri"/>
            <family val="2"/>
          </rPr>
          <t>SOURCE: Senegal DHS 2015-16. The survey collected data on school attendance for age 5-24 and educational attainment for age 5 and above.</t>
        </r>
      </text>
    </comment>
    <comment ref="J55" authorId="0" shapeId="0" xr:uid="{00000000-0006-0000-5300-000049000000}">
      <text>
        <r>
          <rPr>
            <sz val="10"/>
            <color rgb="FF333333"/>
            <rFont val="Calibri"/>
            <family val="2"/>
          </rPr>
          <t>SOURCE: Senegal DHS 2017. The survey collected data on school attendance for age 5-24 and educational attainment for age 5 and above.</t>
        </r>
      </text>
    </comment>
    <comment ref="F56" authorId="0" shapeId="0" xr:uid="{00000000-0006-0000-5300-00004A000000}">
      <text>
        <r>
          <rPr>
            <sz val="10"/>
            <color rgb="FF333333"/>
            <rFont val="Calibri"/>
            <family val="2"/>
          </rPr>
          <t>SOURCE: Sierra Leone DHS 2013. The survey collected data on school attendance for age 5-24 and educational attainment for age 5 and above.</t>
        </r>
      </text>
    </comment>
    <comment ref="J56" authorId="0" shapeId="0" xr:uid="{00000000-0006-0000-5300-00004B000000}">
      <text>
        <r>
          <rPr>
            <sz val="10"/>
            <color rgb="FF333333"/>
            <rFont val="Calibri"/>
            <family val="2"/>
          </rPr>
          <t>SOURCE: Sierra Leone MICS 2017. The survey collected data on school attendance for age 3-24 and educational attainment for age 3 and above.</t>
        </r>
      </text>
    </comment>
    <comment ref="C57" authorId="0" shapeId="0" xr:uid="{00000000-0006-0000-5300-00004C000000}">
      <text>
        <r>
          <rPr>
            <sz val="10"/>
            <color rgb="FF333333"/>
            <rFont val="Calibri"/>
            <family val="2"/>
          </rPr>
          <t>SOURCE: Togo MICS 2010. The survey collected data on school attendance for age 3-24 and educational attainment for age 3 and above.</t>
        </r>
      </text>
    </comment>
    <comment ref="G57" authorId="0" shapeId="0" xr:uid="{00000000-0006-0000-5300-00004D000000}">
      <text>
        <r>
          <rPr>
            <sz val="10"/>
            <color rgb="FF333333"/>
            <rFont val="Calibri"/>
            <family val="2"/>
          </rPr>
          <t>SOURCE: Togo DHS 2013-14. The survey collected data on school attendance for age 3-24 and educational attainment for age 3 and above.</t>
        </r>
      </text>
    </comment>
    <comment ref="J57" authorId="0" shapeId="0" xr:uid="{00000000-0006-0000-5300-00004E000000}">
      <text>
        <r>
          <rPr>
            <sz val="10"/>
            <color rgb="FF333333"/>
            <rFont val="Calibri"/>
            <family val="2"/>
          </rPr>
          <t>QUALIFIER: This data point is a NATIONAL ESTIMATE. SOURCE: Togo MICS 2017. The survey collected data on school attendance for age 3-24 and educational attainment for age 3 and above.</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5400-000001000000}">
      <text>
        <r>
          <rPr>
            <sz val="10"/>
            <color rgb="FF333333"/>
            <rFont val="Calibri"/>
            <family val="2"/>
          </rPr>
          <t>SOURCE: Burundi DHS 2010. The survey collected data on school attendance for age 5-24 and educational attainment for age 5 and above.</t>
        </r>
      </text>
    </comment>
    <comment ref="J14" authorId="0" shapeId="0" xr:uid="{00000000-0006-0000-5400-000002000000}">
      <text>
        <r>
          <rPr>
            <sz val="10"/>
            <color rgb="FF333333"/>
            <rFont val="Calibri"/>
            <family val="2"/>
          </rPr>
          <t>QUALIFIER: This data point is a NATIONAL ESTIMATE. SOURCE: Burundi DHS 2016-17. The survey collected data on school attendance for age 3-24 and educational attainment for age 3 and above.</t>
        </r>
      </text>
    </comment>
    <comment ref="D15" authorId="0" shapeId="0" xr:uid="{00000000-0006-0000-5400-000003000000}">
      <text>
        <r>
          <rPr>
            <sz val="10"/>
            <color rgb="FF333333"/>
            <rFont val="Calibri"/>
            <family val="2"/>
          </rPr>
          <t>SOURCE: Cameroon DHS 2011. The survey collected data on school attendance for age 3-24 and educational attainment for age 3 and above.</t>
        </r>
      </text>
    </comment>
    <comment ref="G15" authorId="0" shapeId="0" xr:uid="{00000000-0006-0000-5400-000004000000}">
      <text>
        <r>
          <rPr>
            <sz val="10"/>
            <color rgb="FF333333"/>
            <rFont val="Calibri"/>
            <family val="2"/>
          </rPr>
          <t>SOURCE: Cameroon MICS 2013-14. The survey collected data on school attendance for age 5-24 and educational attainment for age 5 and above.</t>
        </r>
      </text>
    </comment>
    <comment ref="C16" authorId="0" shapeId="0" xr:uid="{00000000-0006-0000-5400-000005000000}">
      <text>
        <r>
          <rPr>
            <sz val="10"/>
            <color rgb="FF333333"/>
            <rFont val="Calibri"/>
            <family val="2"/>
          </rPr>
          <t>SOURCE: Central African Republic MICS 2009-10. The survey collected data on school attendance for age 5-24 and educational attainment for age 5 and above.</t>
        </r>
      </text>
    </comment>
    <comment ref="G17" authorId="0" shapeId="0" xr:uid="{00000000-0006-0000-5400-000006000000}">
      <text>
        <r>
          <rPr>
            <sz val="10"/>
            <color rgb="FF333333"/>
            <rFont val="Calibri"/>
            <family val="2"/>
          </rPr>
          <t>SOURCE: Chad DHS 2014. The survey collected data on school attendance for age 5-24 and educational attainment for age 5 and above.</t>
        </r>
      </text>
    </comment>
    <comment ref="E18" authorId="0" shapeId="0" xr:uid="{00000000-0006-0000-5400-000007000000}">
      <text>
        <r>
          <rPr>
            <sz val="10"/>
            <color rgb="FF333333"/>
            <rFont val="Calibri"/>
            <family val="2"/>
          </rPr>
          <t>SOURCE: Congo DHS 2011-12. The survey collected data on school attendance for age 5-24 and educational attainment for age 5 and above.</t>
        </r>
      </text>
    </comment>
    <comment ref="H18" authorId="0" shapeId="0" xr:uid="{00000000-0006-0000-5400-000008000000}">
      <text>
        <r>
          <rPr>
            <sz val="10"/>
            <color rgb="FF333333"/>
            <rFont val="Calibri"/>
            <family val="2"/>
          </rPr>
          <t>SOURCE: Congo MICS 2014-15. The survey collected data on school attendance for age 5-24 and educational attainment for age 5 and above.</t>
        </r>
      </text>
    </comment>
    <comment ref="C19" authorId="0" shapeId="0" xr:uid="{00000000-0006-0000-5400-000009000000}">
      <text>
        <r>
          <rPr>
            <sz val="10"/>
            <color rgb="FF333333"/>
            <rFont val="Calibri"/>
            <family val="2"/>
          </rPr>
          <t>SOURCE: Democratic Republic of the Congo MICS 2010. The survey collected data on school attendance for age 5-24 and educational attainment for age 5 and above.</t>
        </r>
      </text>
    </comment>
    <comment ref="F19" authorId="0" shapeId="0" xr:uid="{00000000-0006-0000-5400-00000A000000}">
      <text>
        <r>
          <rPr>
            <sz val="10"/>
            <color rgb="FF333333"/>
            <rFont val="Calibri"/>
            <family val="2"/>
          </rPr>
          <t>SOURCE: Democratic Republic of the Congo DHS 2013-14. The survey collected data on school attendance for age 5-24 and educational attainment for age 5 and above.</t>
        </r>
      </text>
    </comment>
    <comment ref="E20" authorId="0" shapeId="0" xr:uid="{00000000-0006-0000-5400-00000B000000}">
      <text>
        <r>
          <rPr>
            <sz val="10"/>
            <color rgb="FF333333"/>
            <rFont val="Calibri"/>
            <family val="2"/>
          </rPr>
          <t>SOURCE: Gabon DHS 2012. The survey collected data on school attendance for age 3-24 and educational attainment for age 3 and above.</t>
        </r>
      </text>
    </comment>
    <comment ref="G21" authorId="0" shapeId="0" xr:uid="{00000000-0006-0000-5400-00000C000000}">
      <text>
        <r>
          <rPr>
            <sz val="10"/>
            <color rgb="FF333333"/>
            <rFont val="Calibri"/>
            <family val="2"/>
          </rPr>
          <t>SOURCE: Sao Tome and Principe MICS 2014. The survey collected data on school attendance for age 5-24 and educational attainment for age 3 and above.</t>
        </r>
      </text>
    </comment>
    <comment ref="E22" authorId="0" shapeId="0" xr:uid="{00000000-0006-0000-5400-00000D000000}">
      <text>
        <r>
          <rPr>
            <sz val="10"/>
            <color rgb="FF333333"/>
            <rFont val="Calibri"/>
            <family val="2"/>
          </rPr>
          <t>SOURCE: Comoros DHS 2012. The survey collected data on school attendance for age 3-24 and educational attainment for age 3 and above.</t>
        </r>
      </text>
    </comment>
    <comment ref="D23" authorId="0" shapeId="0" xr:uid="{00000000-0006-0000-5400-00000E000000}">
      <text>
        <r>
          <rPr>
            <sz val="10"/>
            <color rgb="FF333333"/>
            <rFont val="Calibri"/>
            <family val="2"/>
          </rPr>
          <t>SOURCE: Ethiopia DHS 2011. The survey collected data on school attendance for age 5-24 and educational attainment for age 5 and above.</t>
        </r>
      </text>
    </comment>
    <comment ref="I23" authorId="0" shapeId="0" xr:uid="{00000000-0006-0000-5400-00000F000000}">
      <text>
        <r>
          <rPr>
            <sz val="10"/>
            <color rgb="FF333333"/>
            <rFont val="Calibri"/>
            <family val="2"/>
          </rPr>
          <t>SOURCE: Ethiopia DHS 2016. The survey collected data on school attendance for age 5-24 and educational attainment for age 5 and above.</t>
        </r>
      </text>
    </comment>
    <comment ref="G24" authorId="0" shapeId="0" xr:uid="{00000000-0006-0000-5400-000010000000}">
      <text>
        <r>
          <rPr>
            <sz val="10"/>
            <color rgb="FF333333"/>
            <rFont val="Calibri"/>
            <family val="2"/>
          </rPr>
          <t>SOURCE: Kenya DHS 2014. The survey collected data on school attendance for age 3-24 and educational attainment for age 3 and above.</t>
        </r>
      </text>
    </comment>
    <comment ref="K25" authorId="0" shapeId="0" xr:uid="{00000000-0006-0000-5400-000011000000}">
      <text>
        <r>
          <rPr>
            <sz val="10"/>
            <color rgb="FF333333"/>
            <rFont val="Calibri"/>
            <family val="2"/>
          </rPr>
          <t>QUALIFIER: This data point is a NATIONAL ESTIMATE. SOURCE: Madagascar MICS 2018.</t>
        </r>
      </text>
    </comment>
    <comment ref="C26" authorId="0" shapeId="0" xr:uid="{00000000-0006-0000-5400-000012000000}">
      <text>
        <r>
          <rPr>
            <sz val="10"/>
            <color rgb="FF333333"/>
            <rFont val="Calibri"/>
            <family val="2"/>
          </rPr>
          <t>SOURCE: Rwanda DHS 2010-2011. The survey collected data on school attendance for age 3-24 and educational attainment for age 3 and above.</t>
        </r>
      </text>
    </comment>
    <comment ref="H26" authorId="0" shapeId="0" xr:uid="{00000000-0006-0000-5400-000013000000}">
      <text>
        <r>
          <rPr>
            <sz val="10"/>
            <color rgb="FF333333"/>
            <rFont val="Calibri"/>
            <family val="2"/>
          </rPr>
          <t>SOURCE: Rwanda DHS 2014-15. The survey collected data on school attendance for age 3-24 and educational attainment for age 3 and above.</t>
        </r>
      </text>
    </comment>
    <comment ref="C27" authorId="0" shapeId="0" xr:uid="{00000000-0006-0000-5400-000014000000}">
      <text>
        <r>
          <rPr>
            <sz val="10"/>
            <color rgb="FF333333"/>
            <rFont val="Calibri"/>
            <family val="2"/>
          </rPr>
          <t>SOURCE: South Sudan MICS 2010. The survey collected data on school attendance for age 5-24 and educational attainment for age 5 and above.</t>
        </r>
      </text>
    </comment>
    <comment ref="G28" authorId="0" shapeId="0" xr:uid="{00000000-0006-0000-5400-000015000000}">
      <text>
        <r>
          <rPr>
            <sz val="10"/>
            <color rgb="FF333333"/>
            <rFont val="Calibri"/>
            <family val="2"/>
          </rPr>
          <t>SOURCE: Sudan MICS 2014. The survey collected data on school attendance for age 4-24 and educational attainment for age 4 and above.</t>
        </r>
      </text>
    </comment>
    <comment ref="D29" authorId="0" shapeId="0" xr:uid="{00000000-0006-0000-5400-000016000000}">
      <text>
        <r>
          <rPr>
            <sz val="10"/>
            <color rgb="FF333333"/>
            <rFont val="Calibri"/>
            <family val="2"/>
          </rPr>
          <t>SOURCE: Uganda DHS 2011. The survey collected data on school attendance for age 3-24 and educational attainment for age 3 and above.</t>
        </r>
      </text>
    </comment>
    <comment ref="I29" authorId="0" shapeId="0" xr:uid="{00000000-0006-0000-5400-000017000000}">
      <text>
        <r>
          <rPr>
            <sz val="10"/>
            <color rgb="FF333333"/>
            <rFont val="Calibri"/>
            <family val="2"/>
          </rPr>
          <t>SOURCE: Uganda DHS 2016. The survey collected data on school attendance for age 5-24 and educational attainment for age 5 and above.</t>
        </r>
      </text>
    </comment>
    <comment ref="C30" authorId="0" shapeId="0" xr:uid="{00000000-0006-0000-5400-000018000000}">
      <text>
        <r>
          <rPr>
            <sz val="10"/>
            <color rgb="FF333333"/>
            <rFont val="Calibri"/>
            <family val="2"/>
          </rPr>
          <t>SOURCE: United Republic of Tanzania DHS 2010. The survey collected data on school attendance for age 5-24 and educational attainment for age 5 and above.</t>
        </r>
      </text>
    </comment>
    <comment ref="H30" authorId="0" shapeId="0" xr:uid="{00000000-0006-0000-5400-000019000000}">
      <text>
        <r>
          <rPr>
            <sz val="10"/>
            <color rgb="FF333333"/>
            <rFont val="Calibri"/>
            <family val="2"/>
          </rPr>
          <t>SOURCE: United Republic of Tanzania DHS 2015-16. The survey collected data on school attendance for age 5-24 and educational attainment for age 5 and above.</t>
        </r>
      </text>
    </comment>
    <comment ref="F31" authorId="0" shapeId="0" xr:uid="{00000000-0006-0000-5400-00001A000000}">
      <text>
        <r>
          <rPr>
            <sz val="10"/>
            <color rgb="FF333333"/>
            <rFont val="Calibri"/>
            <family val="2"/>
          </rPr>
          <t>SOURCE: Algeria MICS 2012-13. The survey collected data on school attendance for age 5-24 and educational attainment for age 5 and above.</t>
        </r>
      </text>
    </comment>
    <comment ref="G32" authorId="0" shapeId="0" xr:uid="{00000000-0006-0000-5400-00001B000000}">
      <text>
        <r>
          <rPr>
            <sz val="10"/>
            <color rgb="FF333333"/>
            <rFont val="Calibri"/>
            <family val="2"/>
          </rPr>
          <t>SOURCE: Egypt DHS 2014. The survey collected data on school attendance for age 6-24 and educational attainment for age 6 and above.</t>
        </r>
      </text>
    </comment>
    <comment ref="D33" authorId="0" shapeId="0" xr:uid="{00000000-0006-0000-5400-00001C000000}">
      <text>
        <r>
          <rPr>
            <sz val="10"/>
            <color rgb="FF333333"/>
            <rFont val="Calibri"/>
            <family val="2"/>
          </rPr>
          <t>SOURCE: Mauritania MICS 2010-11. The survey collected data on school attendance for age 5-24 and educational attainment for age 5 and above.</t>
        </r>
      </text>
    </comment>
    <comment ref="H33" authorId="0" shapeId="0" xr:uid="{00000000-0006-0000-5400-00001D000000}">
      <text>
        <r>
          <rPr>
            <sz val="10"/>
            <color rgb="FF333333"/>
            <rFont val="Calibri"/>
            <family val="2"/>
          </rPr>
          <t>SOURCE: Mauritania MICS 2014-15. The survey collected data on school attendance for age 5-24 and educational attainment for age 5 and above.</t>
        </r>
      </text>
    </comment>
    <comment ref="E34" authorId="0" shapeId="0" xr:uid="{00000000-0006-0000-5400-00001E000000}">
      <text>
        <r>
          <rPr>
            <sz val="10"/>
            <color rgb="FF333333"/>
            <rFont val="Calibri"/>
            <family val="2"/>
          </rPr>
          <t>SOURCE: Tunisia MICS 2011-12. The survey collected data on school attendance for age 5-24 and educational attainment for age 5 and above.</t>
        </r>
      </text>
    </comment>
    <comment ref="K34" authorId="0" shapeId="0" xr:uid="{00000000-0006-0000-5400-00001F000000}">
      <text>
        <r>
          <rPr>
            <sz val="10"/>
            <color rgb="FF333333"/>
            <rFont val="Calibri"/>
            <family val="2"/>
          </rPr>
          <t>QUALIFIER: This data point is a NATIONAL ESTIMATE. SOURCE: Tunisia MICS 2018. The survey collected data on school attendance for age 3-24 and educational attainment for age 3 and above.</t>
        </r>
      </text>
    </comment>
    <comment ref="H35" authorId="0" shapeId="0" xr:uid="{00000000-0006-0000-5400-000020000000}">
      <text>
        <r>
          <rPr>
            <sz val="10"/>
            <color rgb="FF333333"/>
            <rFont val="Calibri"/>
            <family val="2"/>
          </rPr>
          <t>SOURCE: Angola DHS 2016. The survey collected data on school attendance for age 3-24 and educational attainment for age 3 and above.</t>
        </r>
      </text>
    </comment>
    <comment ref="C36" authorId="0" shapeId="0" xr:uid="{00000000-0006-0000-5400-000021000000}">
      <text>
        <r>
          <rPr>
            <sz val="10"/>
            <color rgb="FF333333"/>
            <rFont val="Calibri"/>
            <family val="2"/>
          </rPr>
          <t>SOURCE: Swaziland MICS 2010. The survey collected data on school attendance for age 5-24 and educational attainment for age 5 and above.</t>
        </r>
      </text>
    </comment>
    <comment ref="G36" authorId="0" shapeId="0" xr:uid="{00000000-0006-0000-5400-000022000000}">
      <text>
        <r>
          <rPr>
            <sz val="10"/>
            <color rgb="FF333333"/>
            <rFont val="Calibri"/>
            <family val="2"/>
          </rPr>
          <t>SOURCE: Swaziland MICS 2014. The survey collected data on school attendance for age 5-24 and educational attainment for age 5 and above.</t>
        </r>
      </text>
    </comment>
    <comment ref="G37" authorId="0" shapeId="0" xr:uid="{00000000-0006-0000-5400-000023000000}">
      <text>
        <r>
          <rPr>
            <sz val="10"/>
            <color rgb="FF333333"/>
            <rFont val="Calibri"/>
            <family val="2"/>
          </rPr>
          <t>SOURCE: Lesotho DHS 2014. The survey collected data on school attendance for age 5-24 and educational attainment for age 5 and above.</t>
        </r>
      </text>
    </comment>
    <comment ref="K37" authorId="0" shapeId="0" xr:uid="{00000000-0006-0000-5400-000024000000}">
      <text>
        <r>
          <rPr>
            <sz val="10"/>
            <color rgb="FF333333"/>
            <rFont val="Calibri"/>
            <family val="2"/>
          </rPr>
          <t>QUALIFIER: This data point is a NATIONAL ESTIMATE. SOURCE: Lesotho MICS 2018. The survey collected data on school attendance for age 3-24 and educational attainment for age 3 and above.</t>
        </r>
      </text>
    </comment>
    <comment ref="C38" authorId="0" shapeId="0" xr:uid="{00000000-0006-0000-5400-000025000000}">
      <text>
        <r>
          <rPr>
            <sz val="10"/>
            <color rgb="FF333333"/>
            <rFont val="Calibri"/>
            <family val="2"/>
          </rPr>
          <t>SOURCE: Malawi DHS 2010. The survey collected data on school attendance for age 5-24 and educational attainment for age 5 and above.</t>
        </r>
      </text>
    </comment>
    <comment ref="I38" authorId="0" shapeId="0" xr:uid="{00000000-0006-0000-5400-000026000000}">
      <text>
        <r>
          <rPr>
            <sz val="10"/>
            <color rgb="FF333333"/>
            <rFont val="Calibri"/>
            <family val="2"/>
          </rPr>
          <t>SOURCE: Malawi DHS 2015-16. The survey collected data on school attendance for age 5-24 and educational attainment for age 5 and above.</t>
        </r>
      </text>
    </comment>
    <comment ref="D39" authorId="0" shapeId="0" xr:uid="{00000000-0006-0000-5400-000027000000}">
      <text>
        <r>
          <rPr>
            <sz val="10"/>
            <color rgb="FF333333"/>
            <rFont val="Calibri"/>
            <family val="2"/>
          </rPr>
          <t>SOURCE: Mozambique DHS 2011. The survey collected data on school attendance for age 5-24 and educational attainment for age 3 and above.</t>
        </r>
      </text>
    </comment>
    <comment ref="F40" authorId="0" shapeId="0" xr:uid="{00000000-0006-0000-5400-000028000000}">
      <text>
        <r>
          <rPr>
            <sz val="10"/>
            <color rgb="FF333333"/>
            <rFont val="Calibri"/>
            <family val="2"/>
          </rPr>
          <t>SOURCE: Namibia DHS 2013. The survey collected data on school attendance for age 5-24 and educational attainment for age 5 and above.</t>
        </r>
      </text>
    </comment>
    <comment ref="I41" authorId="0" shapeId="0" xr:uid="{00000000-0006-0000-5400-000029000000}">
      <text>
        <r>
          <rPr>
            <sz val="10"/>
            <color rgb="FF333333"/>
            <rFont val="Calibri"/>
            <family val="2"/>
          </rPr>
          <t>SOURCE: South Africa DHS 2016. The survey collected data on school attendance and educational attainment for all ages.</t>
        </r>
      </text>
    </comment>
    <comment ref="F42" authorId="0" shapeId="0" xr:uid="{00000000-0006-0000-5400-00002A000000}">
      <text>
        <r>
          <rPr>
            <sz val="10"/>
            <color rgb="FF333333"/>
            <rFont val="Calibri"/>
            <family val="2"/>
          </rPr>
          <t>SOURCE: Zambia DHS 2013-14. The survey collected data on school attendance for age 5-24 and educational attainment for age 5 and above.</t>
        </r>
      </text>
    </comment>
    <comment ref="K42" authorId="0" shapeId="0" xr:uid="{00000000-0006-0000-5400-00002B000000}">
      <text>
        <r>
          <rPr>
            <sz val="10"/>
            <color rgb="FF333333"/>
            <rFont val="Calibri"/>
            <family val="2"/>
          </rPr>
          <t>QUALIFIER: This data point is a NATIONAL ESTIMATE. SOURCE: Zambia DHS 2018. The survey collected data on school attendance for age 2-24 and educational attainment for age 2 and above.</t>
        </r>
      </text>
    </comment>
    <comment ref="C43" authorId="0" shapeId="0" xr:uid="{00000000-0006-0000-5400-00002C000000}">
      <text>
        <r>
          <rPr>
            <sz val="10"/>
            <color rgb="FF333333"/>
            <rFont val="Calibri"/>
            <family val="2"/>
          </rPr>
          <t>SOURCE: Zimbabwe DHS 2010-11. The survey collected data on school attendance for age 5-24 and educational attainment for age 5 and above.</t>
        </r>
      </text>
    </comment>
    <comment ref="H43" authorId="0" shapeId="0" xr:uid="{00000000-0006-0000-5400-00002D000000}">
      <text>
        <r>
          <rPr>
            <sz val="10"/>
            <color rgb="FF333333"/>
            <rFont val="Calibri"/>
            <family val="2"/>
          </rPr>
          <t>SOURCE: Zimbabwe DHS 2015. The survey collected data on school attendance for age 3-24 and educational attainment for age 3 and above.</t>
        </r>
      </text>
    </comment>
    <comment ref="L43" authorId="0" shapeId="0" xr:uid="{00000000-0006-0000-5400-00002E000000}">
      <text>
        <r>
          <rPr>
            <sz val="10"/>
            <color rgb="FF333333"/>
            <rFont val="Calibri"/>
            <family val="2"/>
          </rPr>
          <t>QUALIFIER: This data point is a NATIONAL ESTIMATE. SOURCE: Zimbabwe MICS 2019. The survey collected data on school attendance for age 3-24 and educational attainment for age 3 and above.</t>
        </r>
      </text>
    </comment>
    <comment ref="D44" authorId="0" shapeId="0" xr:uid="{00000000-0006-0000-5400-00002F000000}">
      <text>
        <r>
          <rPr>
            <sz val="10"/>
            <color rgb="FF333333"/>
            <rFont val="Calibri"/>
            <family val="2"/>
          </rPr>
          <t>SOURCE: Benin DHS 2011-12. The survey collected data on school attendance for age 5-24 and educational attainment for age 5 and above.</t>
        </r>
      </text>
    </comment>
    <comment ref="G44" authorId="0" shapeId="0" xr:uid="{00000000-0006-0000-5400-000030000000}">
      <text>
        <r>
          <rPr>
            <sz val="10"/>
            <color rgb="FF333333"/>
            <rFont val="Calibri"/>
            <family val="2"/>
          </rPr>
          <t>SOURCE: Benin MICS 2014. The survey collected data on school attendance for age 5-24 and educational attainment for age 5 and above.</t>
        </r>
      </text>
    </comment>
    <comment ref="K44" authorId="0" shapeId="0" xr:uid="{00000000-0006-0000-5400-000031000000}">
      <text>
        <r>
          <rPr>
            <sz val="10"/>
            <color rgb="FF333333"/>
            <rFont val="Calibri"/>
            <family val="2"/>
          </rPr>
          <t>SOURCE: Benin DHS 2017-18. The survey collected data on school attendance for age 5-24 and educational attainment for age 5 and above.</t>
        </r>
      </text>
    </comment>
    <comment ref="C45" authorId="0" shapeId="0" xr:uid="{00000000-0006-0000-5400-000032000000}">
      <text>
        <r>
          <rPr>
            <sz val="10"/>
            <color rgb="FF333333"/>
            <rFont val="Calibri"/>
            <family val="2"/>
          </rPr>
          <t>SOURCE: Burkina Faso DHS 2010. The survey collected data on school attendance for age 5-24 and educational attainment for age 5 and above.</t>
        </r>
      </text>
    </comment>
    <comment ref="E46" authorId="0" shapeId="0" xr:uid="{00000000-0006-0000-5400-000033000000}">
      <text>
        <r>
          <rPr>
            <sz val="10"/>
            <color rgb="FF333333"/>
            <rFont val="Calibri"/>
            <family val="2"/>
          </rPr>
          <t>SOURCE: Cote d'Ivoire DHS 2011-12. The survey collected data on school attendance for age 3-24 and educational attainment for age 3 and above.</t>
        </r>
      </text>
    </comment>
    <comment ref="I46" authorId="0" shapeId="0" xr:uid="{00000000-0006-0000-5400-000034000000}">
      <text>
        <r>
          <rPr>
            <sz val="10"/>
            <color rgb="FF333333"/>
            <rFont val="Calibri"/>
            <family val="2"/>
          </rPr>
          <t>SOURCE: Cote d'Ivoire MICS 2016. The survey collected data on school attendance for age 5-24 and educational attainment for age 5 and above.</t>
        </r>
      </text>
    </comment>
    <comment ref="C47" authorId="0" shapeId="0" xr:uid="{00000000-0006-0000-5400-000035000000}">
      <text>
        <r>
          <rPr>
            <sz val="10"/>
            <color rgb="FF333333"/>
            <rFont val="Calibri"/>
            <family val="2"/>
          </rPr>
          <t>SOURCE: Gambia MICS 2009-2010. The survey collected data on school attendance for age 3-24 and educational attainment for age 3 and above.</t>
        </r>
      </text>
    </comment>
    <comment ref="F47" authorId="0" shapeId="0" xr:uid="{00000000-0006-0000-5400-000036000000}">
      <text>
        <r>
          <rPr>
            <sz val="10"/>
            <color rgb="FF333333"/>
            <rFont val="Calibri"/>
            <family val="2"/>
          </rPr>
          <t>SOURCE: Gambia DHS 2013. The survey collected data on school attendance for age 3-24 and educational attainment for age 3 and above.</t>
        </r>
      </text>
    </comment>
    <comment ref="K47" authorId="0" shapeId="0" xr:uid="{00000000-0006-0000-5400-000037000000}">
      <text>
        <r>
          <rPr>
            <sz val="10"/>
            <color rgb="FF333333"/>
            <rFont val="Calibri"/>
            <family val="2"/>
          </rPr>
          <t>QUALIFIER: This data point is a NATIONAL ESTIMATE. SOURCE: Gambia MICS 2018. The survey collected data on school attendance for age 3-24 and educational attainment for age 3 and above.</t>
        </r>
      </text>
    </comment>
    <comment ref="G48" authorId="0" shapeId="0" xr:uid="{00000000-0006-0000-5400-000038000000}">
      <text>
        <r>
          <rPr>
            <sz val="10"/>
            <color rgb="FF333333"/>
            <rFont val="Calibri"/>
            <family val="2"/>
          </rPr>
          <t>QUALIFIER: This data point is a NATIONAL ESTIMATE. SOURCE: Ghana DHS 2014. The survey collected data on school attendance for age 3-24 and educational attainment for age 3 and above.</t>
        </r>
      </text>
    </comment>
    <comment ref="K48" authorId="0" shapeId="0" xr:uid="{00000000-0006-0000-5400-000039000000}">
      <text>
        <r>
          <rPr>
            <sz val="10"/>
            <color rgb="FF333333"/>
            <rFont val="Calibri"/>
            <family val="2"/>
          </rPr>
          <t>QUALIFIER: This data point is a NATIONAL ESTIMATE. SOURCE: Ghana MICS 2017-18. The survey collected data on school attendance for age 3-24 and educational attainment for age 3 and above.</t>
        </r>
      </text>
    </comment>
    <comment ref="E49" authorId="0" shapeId="0" xr:uid="{00000000-0006-0000-5400-00003A000000}">
      <text>
        <r>
          <rPr>
            <sz val="10"/>
            <color rgb="FF333333"/>
            <rFont val="Calibri"/>
            <family val="2"/>
          </rPr>
          <t>SOURCE: Guinea DHS 2012. The survey collected data on school attendance for age 3-24 and educational attainment for age 3 and above.</t>
        </r>
      </text>
    </comment>
    <comment ref="I49" authorId="0" shapeId="0" xr:uid="{00000000-0006-0000-5400-00003B000000}">
      <text>
        <r>
          <rPr>
            <sz val="10"/>
            <color rgb="FF333333"/>
            <rFont val="Calibri"/>
            <family val="2"/>
          </rPr>
          <t>SOURCE: Guinea MICS 2016. The survey collected data on school attendance for age 5-24 and educational attainment for age 5 and above.</t>
        </r>
      </text>
    </comment>
    <comment ref="K49" authorId="0" shapeId="0" xr:uid="{00000000-0006-0000-5400-00003C000000}">
      <text>
        <r>
          <rPr>
            <sz val="10"/>
            <color rgb="FF333333"/>
            <rFont val="Calibri"/>
            <family val="2"/>
          </rPr>
          <t>QUALIFIER: This data point is a NATIONAL ESTIMATE. SOURCE: Guinea DHS 2018. The survey collected data on school attendance for age 5-24 and educational attainment for age 5 and above.</t>
        </r>
      </text>
    </comment>
    <comment ref="G50" authorId="0" shapeId="0" xr:uid="{00000000-0006-0000-5400-00003D000000}">
      <text>
        <r>
          <rPr>
            <sz val="10"/>
            <color rgb="FF333333"/>
            <rFont val="Calibri"/>
            <family val="2"/>
          </rPr>
          <t>SOURCE: Guinea-Bissau MICS 2014. The survey collected data on school attendance for age 5-24 and educational attainment for age 5 and above.</t>
        </r>
      </text>
    </comment>
    <comment ref="F51" authorId="0" shapeId="0" xr:uid="{00000000-0006-0000-5400-00003E000000}">
      <text>
        <r>
          <rPr>
            <sz val="10"/>
            <color rgb="FF333333"/>
            <rFont val="Calibri"/>
            <family val="2"/>
          </rPr>
          <t>SOURCE: Liberia DHS 2013. The survey collected data on school attendance for age 5-24 and educational attainment for age 5 and above.</t>
        </r>
      </text>
    </comment>
    <comment ref="F52" authorId="0" shapeId="0" xr:uid="{00000000-0006-0000-5400-00003F000000}">
      <text>
        <r>
          <rPr>
            <sz val="10"/>
            <color rgb="FF333333"/>
            <rFont val="Calibri"/>
            <family val="2"/>
          </rPr>
          <t>SOURCE: Mali DHS 2012-13. The survey collected data on school attendance for age 5-24 and educational attainment for age 5 and above.</t>
        </r>
      </text>
    </comment>
    <comment ref="H52" authorId="0" shapeId="0" xr:uid="{00000000-0006-0000-5400-000040000000}">
      <text>
        <r>
          <rPr>
            <sz val="10"/>
            <color rgb="FF333333"/>
            <rFont val="Calibri"/>
            <family val="2"/>
          </rPr>
          <t>SOURCE: Mali MICS 2015. The survey collected data on school attendance for age 5-24 and educational attainment for age 5 and above.</t>
        </r>
      </text>
    </comment>
    <comment ref="K52" authorId="0" shapeId="0" xr:uid="{00000000-0006-0000-5400-000041000000}">
      <text>
        <r>
          <rPr>
            <sz val="10"/>
            <color rgb="FF333333"/>
            <rFont val="Calibri"/>
            <family val="2"/>
          </rPr>
          <t>QUALIFIER: This data point is a NATIONAL ESTIMATE. SOURCE: Mali DHS 2018. The survey collected data on school attendance for age 5-24 and educational attainment for age 5 and above.</t>
        </r>
      </text>
    </comment>
    <comment ref="E53" authorId="0" shapeId="0" xr:uid="{00000000-0006-0000-5400-000042000000}">
      <text>
        <r>
          <rPr>
            <sz val="10"/>
            <color rgb="FF333333"/>
            <rFont val="Calibri"/>
            <family val="2"/>
          </rPr>
          <t>SOURCE: Niger DHS 2012. The survey collected data on school attendance for age 5-24 and educational attainment for age 5 and above.</t>
        </r>
      </text>
    </comment>
    <comment ref="D54" authorId="0" shapeId="0" xr:uid="{00000000-0006-0000-5400-000043000000}">
      <text>
        <r>
          <rPr>
            <sz val="10"/>
            <color rgb="FF333333"/>
            <rFont val="Calibri"/>
            <family val="2"/>
          </rPr>
          <t>SOURCE: Nigeria MICS 2011. The survey collected data on school attendance for age 5-24 and educational attainment for age 5 and above.</t>
        </r>
      </text>
    </comment>
    <comment ref="F54" authorId="0" shapeId="0" xr:uid="{00000000-0006-0000-5400-000044000000}">
      <text>
        <r>
          <rPr>
            <sz val="10"/>
            <color rgb="FF333333"/>
            <rFont val="Calibri"/>
            <family val="2"/>
          </rPr>
          <t>SOURCE: Nigeria DHS 2013. The survey collected data on school attendance for age 5-24 and educational attainment for age 5 and above.</t>
        </r>
      </text>
    </comment>
    <comment ref="I54" authorId="0" shapeId="0" xr:uid="{00000000-0006-0000-5400-000045000000}">
      <text>
        <r>
          <rPr>
            <sz val="10"/>
            <color rgb="FF333333"/>
            <rFont val="Calibri"/>
            <family val="2"/>
          </rPr>
          <t>SOURCE: Nigeria MICS 2016-17. The survey collected data on school attendance for age 5-24 and educational attainment for age 5 and above.</t>
        </r>
      </text>
    </comment>
    <comment ref="K54" authorId="0" shapeId="0" xr:uid="{00000000-0006-0000-5400-000046000000}">
      <text>
        <r>
          <rPr>
            <sz val="10"/>
            <color rgb="FF333333"/>
            <rFont val="Calibri"/>
            <family val="2"/>
          </rPr>
          <t>QUALIFIER: This data point is a NATIONAL ESTIMATE. SOURCE: Nigeria DHS 2018. The survey collected data on school attendance for age 5-24 and educational attainment for age 5 and above.</t>
        </r>
      </text>
    </comment>
    <comment ref="D55" authorId="0" shapeId="0" xr:uid="{00000000-0006-0000-5400-000047000000}">
      <text>
        <r>
          <rPr>
            <sz val="10"/>
            <color rgb="FF333333"/>
            <rFont val="Calibri"/>
            <family val="2"/>
          </rPr>
          <t>SOURCE: Senegal DHS 2010-11. The survey collected data on school attendance for age 5-24 and educational attainment for age 5 and above.</t>
        </r>
      </text>
    </comment>
    <comment ref="I55" authorId="0" shapeId="0" xr:uid="{00000000-0006-0000-5400-000048000000}">
      <text>
        <r>
          <rPr>
            <sz val="10"/>
            <color rgb="FF333333"/>
            <rFont val="Calibri"/>
            <family val="2"/>
          </rPr>
          <t>SOURCE: Senegal DHS 2015-16. The survey collected data on school attendance for age 5-24 and educational attainment for age 5 and above.</t>
        </r>
      </text>
    </comment>
    <comment ref="J55" authorId="0" shapeId="0" xr:uid="{00000000-0006-0000-5400-000049000000}">
      <text>
        <r>
          <rPr>
            <sz val="10"/>
            <color rgb="FF333333"/>
            <rFont val="Calibri"/>
            <family val="2"/>
          </rPr>
          <t>SOURCE: Senegal DHS 2017. The survey collected data on school attendance for age 5-24 and educational attainment for age 5 and above.</t>
        </r>
      </text>
    </comment>
    <comment ref="F56" authorId="0" shapeId="0" xr:uid="{00000000-0006-0000-5400-00004A000000}">
      <text>
        <r>
          <rPr>
            <sz val="10"/>
            <color rgb="FF333333"/>
            <rFont val="Calibri"/>
            <family val="2"/>
          </rPr>
          <t>SOURCE: Sierra Leone DHS 2013. The survey collected data on school attendance for age 5-24 and educational attainment for age 5 and above.</t>
        </r>
      </text>
    </comment>
    <comment ref="J56" authorId="0" shapeId="0" xr:uid="{00000000-0006-0000-5400-00004B000000}">
      <text>
        <r>
          <rPr>
            <sz val="10"/>
            <color rgb="FF333333"/>
            <rFont val="Calibri"/>
            <family val="2"/>
          </rPr>
          <t>SOURCE: Sierra Leone MICS 2017. The survey collected data on school attendance for age 3-24 and educational attainment for age 3 and above.</t>
        </r>
      </text>
    </comment>
    <comment ref="C57" authorId="0" shapeId="0" xr:uid="{00000000-0006-0000-5400-00004C000000}">
      <text>
        <r>
          <rPr>
            <sz val="10"/>
            <color rgb="FF333333"/>
            <rFont val="Calibri"/>
            <family val="2"/>
          </rPr>
          <t>SOURCE: Togo MICS 2010. The survey collected data on school attendance for age 3-24 and educational attainment for age 3 and above.</t>
        </r>
      </text>
    </comment>
    <comment ref="G57" authorId="0" shapeId="0" xr:uid="{00000000-0006-0000-5400-00004D000000}">
      <text>
        <r>
          <rPr>
            <sz val="10"/>
            <color rgb="FF333333"/>
            <rFont val="Calibri"/>
            <family val="2"/>
          </rPr>
          <t>SOURCE: Togo DHS 2013-14. The survey collected data on school attendance for age 3-24 and educational attainment for age 3 and above.</t>
        </r>
      </text>
    </comment>
    <comment ref="J57" authorId="0" shapeId="0" xr:uid="{00000000-0006-0000-5400-00004E000000}">
      <text>
        <r>
          <rPr>
            <sz val="10"/>
            <color rgb="FF333333"/>
            <rFont val="Calibri"/>
            <family val="2"/>
          </rPr>
          <t>QUALIFIER: This data point is a NATIONAL ESTIMATE. SOURCE: Togo MICS 2017. The survey collected data on school attendance for age 3-24 and educational attainment for age 3 and above.</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5500-000001000000}">
      <text>
        <r>
          <rPr>
            <sz val="10"/>
            <color rgb="FF333333"/>
            <rFont val="Calibri"/>
            <family val="2"/>
          </rPr>
          <t>SOURCE: Burundi DHS 2010. The survey collected data on school attendance for age 5-24 and educational attainment for age 5 and above.</t>
        </r>
      </text>
    </comment>
    <comment ref="J14" authorId="0" shapeId="0" xr:uid="{00000000-0006-0000-5500-000002000000}">
      <text>
        <r>
          <rPr>
            <sz val="10"/>
            <color rgb="FF333333"/>
            <rFont val="Calibri"/>
            <family val="2"/>
          </rPr>
          <t>QUALIFIER: This data point is a NATIONAL ESTIMATE. SOURCE: Burundi DHS 2016-17. The survey collected data on school attendance for age 3-24 and educational attainment for age 3 and above.</t>
        </r>
      </text>
    </comment>
    <comment ref="D15" authorId="0" shapeId="0" xr:uid="{00000000-0006-0000-5500-000003000000}">
      <text>
        <r>
          <rPr>
            <sz val="10"/>
            <color rgb="FF333333"/>
            <rFont val="Calibri"/>
            <family val="2"/>
          </rPr>
          <t>SOURCE: Cameroon DHS 2011. The survey collected data on school attendance for age 3-24 and educational attainment for age 3 and above.</t>
        </r>
      </text>
    </comment>
    <comment ref="G15" authorId="0" shapeId="0" xr:uid="{00000000-0006-0000-5500-000004000000}">
      <text>
        <r>
          <rPr>
            <sz val="10"/>
            <color rgb="FF333333"/>
            <rFont val="Calibri"/>
            <family val="2"/>
          </rPr>
          <t>SOURCE: Cameroon MICS 2013-14. The survey collected data on school attendance for age 5-24 and educational attainment for age 5 and above.</t>
        </r>
      </text>
    </comment>
    <comment ref="C16" authorId="0" shapeId="0" xr:uid="{00000000-0006-0000-5500-000005000000}">
      <text>
        <r>
          <rPr>
            <sz val="10"/>
            <color rgb="FF333333"/>
            <rFont val="Calibri"/>
            <family val="2"/>
          </rPr>
          <t>SOURCE: Central African Republic MICS 2009-10. The survey collected data on school attendance for age 5-24 and educational attainment for age 5 and above.</t>
        </r>
      </text>
    </comment>
    <comment ref="G17" authorId="0" shapeId="0" xr:uid="{00000000-0006-0000-5500-000006000000}">
      <text>
        <r>
          <rPr>
            <sz val="10"/>
            <color rgb="FF333333"/>
            <rFont val="Calibri"/>
            <family val="2"/>
          </rPr>
          <t>SOURCE: Chad DHS 2014. The survey collected data on school attendance for age 5-24 and educational attainment for age 5 and above.</t>
        </r>
      </text>
    </comment>
    <comment ref="E18" authorId="0" shapeId="0" xr:uid="{00000000-0006-0000-5500-000007000000}">
      <text>
        <r>
          <rPr>
            <sz val="10"/>
            <color rgb="FF333333"/>
            <rFont val="Calibri"/>
            <family val="2"/>
          </rPr>
          <t>SOURCE: Congo DHS 2011-12. The survey collected data on school attendance for age 5-24 and educational attainment for age 5 and above.</t>
        </r>
      </text>
    </comment>
    <comment ref="H18" authorId="0" shapeId="0" xr:uid="{00000000-0006-0000-5500-000008000000}">
      <text>
        <r>
          <rPr>
            <sz val="10"/>
            <color rgb="FF333333"/>
            <rFont val="Calibri"/>
            <family val="2"/>
          </rPr>
          <t>SOURCE: Congo MICS 2014-15. The survey collected data on school attendance for age 5-24 and educational attainment for age 5 and above.</t>
        </r>
      </text>
    </comment>
    <comment ref="C19" authorId="0" shapeId="0" xr:uid="{00000000-0006-0000-5500-000009000000}">
      <text>
        <r>
          <rPr>
            <sz val="10"/>
            <color rgb="FF333333"/>
            <rFont val="Calibri"/>
            <family val="2"/>
          </rPr>
          <t>SOURCE: Democratic Republic of the Congo MICS 2010. The survey collected data on school attendance for age 5-24 and educational attainment for age 5 and above.</t>
        </r>
      </text>
    </comment>
    <comment ref="F19" authorId="0" shapeId="0" xr:uid="{00000000-0006-0000-5500-00000A000000}">
      <text>
        <r>
          <rPr>
            <sz val="10"/>
            <color rgb="FF333333"/>
            <rFont val="Calibri"/>
            <family val="2"/>
          </rPr>
          <t>SOURCE: Democratic Republic of the Congo DHS 2013-14. The survey collected data on school attendance for age 5-24 and educational attainment for age 5 and above.</t>
        </r>
      </text>
    </comment>
    <comment ref="E20" authorId="0" shapeId="0" xr:uid="{00000000-0006-0000-5500-00000B000000}">
      <text>
        <r>
          <rPr>
            <sz val="10"/>
            <color rgb="FF333333"/>
            <rFont val="Calibri"/>
            <family val="2"/>
          </rPr>
          <t>SOURCE: Gabon DHS 2012. The survey collected data on school attendance for age 3-24 and educational attainment for age 3 and above.</t>
        </r>
      </text>
    </comment>
    <comment ref="G21" authorId="0" shapeId="0" xr:uid="{00000000-0006-0000-5500-00000C000000}">
      <text>
        <r>
          <rPr>
            <sz val="10"/>
            <color rgb="FF333333"/>
            <rFont val="Calibri"/>
            <family val="2"/>
          </rPr>
          <t>SOURCE: Sao Tome and Principe MICS 2014. The survey collected data on school attendance for age 5-24 and educational attainment for age 3 and above.</t>
        </r>
      </text>
    </comment>
    <comment ref="E22" authorId="0" shapeId="0" xr:uid="{00000000-0006-0000-5500-00000D000000}">
      <text>
        <r>
          <rPr>
            <sz val="10"/>
            <color rgb="FF333333"/>
            <rFont val="Calibri"/>
            <family val="2"/>
          </rPr>
          <t>SOURCE: Comoros DHS 2012. The survey collected data on school attendance for age 3-24 and educational attainment for age 3 and above.</t>
        </r>
      </text>
    </comment>
    <comment ref="D23" authorId="0" shapeId="0" xr:uid="{00000000-0006-0000-5500-00000E000000}">
      <text>
        <r>
          <rPr>
            <sz val="10"/>
            <color rgb="FF333333"/>
            <rFont val="Calibri"/>
            <family val="2"/>
          </rPr>
          <t>SOURCE: Ethiopia DHS 2011. The survey collected data on school attendance for age 5-24 and educational attainment for age 5 and above.</t>
        </r>
      </text>
    </comment>
    <comment ref="I23" authorId="0" shapeId="0" xr:uid="{00000000-0006-0000-5500-00000F000000}">
      <text>
        <r>
          <rPr>
            <sz val="10"/>
            <color rgb="FF333333"/>
            <rFont val="Calibri"/>
            <family val="2"/>
          </rPr>
          <t>SOURCE: Ethiopia DHS 2016. The survey collected data on school attendance for age 5-24 and educational attainment for age 5 and above.</t>
        </r>
      </text>
    </comment>
    <comment ref="G24" authorId="0" shapeId="0" xr:uid="{00000000-0006-0000-5500-000010000000}">
      <text>
        <r>
          <rPr>
            <sz val="10"/>
            <color rgb="FF333333"/>
            <rFont val="Calibri"/>
            <family val="2"/>
          </rPr>
          <t>SOURCE: Kenya DHS 2014. The survey collected data on school attendance for age 3-24 and educational attainment for age 3 and above.</t>
        </r>
      </text>
    </comment>
    <comment ref="K25" authorId="0" shapeId="0" xr:uid="{00000000-0006-0000-5500-000011000000}">
      <text>
        <r>
          <rPr>
            <sz val="10"/>
            <color rgb="FF333333"/>
            <rFont val="Calibri"/>
            <family val="2"/>
          </rPr>
          <t>QUALIFIER: This data point is a NATIONAL ESTIMATE. SOURCE: Madagascar MICS 2018.</t>
        </r>
      </text>
    </comment>
    <comment ref="C26" authorId="0" shapeId="0" xr:uid="{00000000-0006-0000-5500-000012000000}">
      <text>
        <r>
          <rPr>
            <sz val="10"/>
            <color rgb="FF333333"/>
            <rFont val="Calibri"/>
            <family val="2"/>
          </rPr>
          <t>SOURCE: Rwanda DHS 2010-2011. The survey collected data on school attendance for age 3-24 and educational attainment for age 3 and above.</t>
        </r>
      </text>
    </comment>
    <comment ref="H26" authorId="0" shapeId="0" xr:uid="{00000000-0006-0000-5500-000013000000}">
      <text>
        <r>
          <rPr>
            <sz val="10"/>
            <color rgb="FF333333"/>
            <rFont val="Calibri"/>
            <family val="2"/>
          </rPr>
          <t>SOURCE: Rwanda DHS 2014-15. The survey collected data on school attendance for age 3-24 and educational attainment for age 3 and above.</t>
        </r>
      </text>
    </comment>
    <comment ref="C27" authorId="0" shapeId="0" xr:uid="{00000000-0006-0000-5500-000014000000}">
      <text>
        <r>
          <rPr>
            <sz val="10"/>
            <color rgb="FF333333"/>
            <rFont val="Calibri"/>
            <family val="2"/>
          </rPr>
          <t>SOURCE: South Sudan MICS 2010. The survey collected data on school attendance for age 5-24 and educational attainment for age 5 and above.</t>
        </r>
      </text>
    </comment>
    <comment ref="G28" authorId="0" shapeId="0" xr:uid="{00000000-0006-0000-5500-000015000000}">
      <text>
        <r>
          <rPr>
            <sz val="10"/>
            <color rgb="FF333333"/>
            <rFont val="Calibri"/>
            <family val="2"/>
          </rPr>
          <t>SOURCE: Sudan MICS 2014. The survey collected data on school attendance for age 4-24 and educational attainment for age 4 and above.</t>
        </r>
      </text>
    </comment>
    <comment ref="D29" authorId="0" shapeId="0" xr:uid="{00000000-0006-0000-5500-000016000000}">
      <text>
        <r>
          <rPr>
            <sz val="10"/>
            <color rgb="FF333333"/>
            <rFont val="Calibri"/>
            <family val="2"/>
          </rPr>
          <t>SOURCE: Uganda DHS 2011. The survey collected data on school attendance for age 3-24 and educational attainment for age 3 and above.</t>
        </r>
      </text>
    </comment>
    <comment ref="I29" authorId="0" shapeId="0" xr:uid="{00000000-0006-0000-5500-000017000000}">
      <text>
        <r>
          <rPr>
            <sz val="10"/>
            <color rgb="FF333333"/>
            <rFont val="Calibri"/>
            <family val="2"/>
          </rPr>
          <t>SOURCE: Uganda DHS 2016. The survey collected data on school attendance for age 5-24 and educational attainment for age 5 and above.</t>
        </r>
      </text>
    </comment>
    <comment ref="C30" authorId="0" shapeId="0" xr:uid="{00000000-0006-0000-5500-000018000000}">
      <text>
        <r>
          <rPr>
            <sz val="10"/>
            <color rgb="FF333333"/>
            <rFont val="Calibri"/>
            <family val="2"/>
          </rPr>
          <t>SOURCE: United Republic of Tanzania DHS 2010. The survey collected data on school attendance for age 5-24 and educational attainment for age 5 and above.</t>
        </r>
      </text>
    </comment>
    <comment ref="H30" authorId="0" shapeId="0" xr:uid="{00000000-0006-0000-5500-000019000000}">
      <text>
        <r>
          <rPr>
            <sz val="10"/>
            <color rgb="FF333333"/>
            <rFont val="Calibri"/>
            <family val="2"/>
          </rPr>
          <t>SOURCE: United Republic of Tanzania DHS 2015-16. The survey collected data on school attendance for age 5-24 and educational attainment for age 5 and above.</t>
        </r>
      </text>
    </comment>
    <comment ref="F31" authorId="0" shapeId="0" xr:uid="{00000000-0006-0000-5500-00001A000000}">
      <text>
        <r>
          <rPr>
            <sz val="10"/>
            <color rgb="FF333333"/>
            <rFont val="Calibri"/>
            <family val="2"/>
          </rPr>
          <t>SOURCE: Algeria MICS 2012-13. The survey collected data on school attendance for age 5-24 and educational attainment for age 5 and above.</t>
        </r>
      </text>
    </comment>
    <comment ref="G32" authorId="0" shapeId="0" xr:uid="{00000000-0006-0000-5500-00001B000000}">
      <text>
        <r>
          <rPr>
            <sz val="10"/>
            <color rgb="FF333333"/>
            <rFont val="Calibri"/>
            <family val="2"/>
          </rPr>
          <t>SOURCE: Egypt DHS 2014. The survey collected data on school attendance for age 6-24 and educational attainment for age 6 and above.</t>
        </r>
      </text>
    </comment>
    <comment ref="D33" authorId="0" shapeId="0" xr:uid="{00000000-0006-0000-5500-00001C000000}">
      <text>
        <r>
          <rPr>
            <sz val="10"/>
            <color rgb="FF333333"/>
            <rFont val="Calibri"/>
            <family val="2"/>
          </rPr>
          <t>SOURCE: Mauritania MICS 2010-11. The survey collected data on school attendance for age 5-24 and educational attainment for age 5 and above.</t>
        </r>
      </text>
    </comment>
    <comment ref="H33" authorId="0" shapeId="0" xr:uid="{00000000-0006-0000-5500-00001D000000}">
      <text>
        <r>
          <rPr>
            <sz val="10"/>
            <color rgb="FF333333"/>
            <rFont val="Calibri"/>
            <family val="2"/>
          </rPr>
          <t>SOURCE: Mauritania MICS 2014-15. The survey collected data on school attendance for age 5-24 and educational attainment for age 5 and above.</t>
        </r>
      </text>
    </comment>
    <comment ref="E34" authorId="0" shapeId="0" xr:uid="{00000000-0006-0000-5500-00001E000000}">
      <text>
        <r>
          <rPr>
            <sz val="10"/>
            <color rgb="FF333333"/>
            <rFont val="Calibri"/>
            <family val="2"/>
          </rPr>
          <t>SOURCE: Tunisia MICS 2011-12. The survey collected data on school attendance for age 5-24 and educational attainment for age 5 and above.</t>
        </r>
      </text>
    </comment>
    <comment ref="K34" authorId="0" shapeId="0" xr:uid="{00000000-0006-0000-5500-00001F000000}">
      <text>
        <r>
          <rPr>
            <sz val="10"/>
            <color rgb="FF333333"/>
            <rFont val="Calibri"/>
            <family val="2"/>
          </rPr>
          <t>QUALIFIER: This data point is a NATIONAL ESTIMATE. SOURCE: Tunisia MICS 2018. The survey collected data on school attendance for age 3-24 and educational attainment for age 3 and above.</t>
        </r>
      </text>
    </comment>
    <comment ref="H35" authorId="0" shapeId="0" xr:uid="{00000000-0006-0000-5500-000020000000}">
      <text>
        <r>
          <rPr>
            <sz val="10"/>
            <color rgb="FF333333"/>
            <rFont val="Calibri"/>
            <family val="2"/>
          </rPr>
          <t>SOURCE: Angola DHS 2016. The survey collected data on school attendance for age 3-24 and educational attainment for age 3 and above.</t>
        </r>
      </text>
    </comment>
    <comment ref="C36" authorId="0" shapeId="0" xr:uid="{00000000-0006-0000-5500-000021000000}">
      <text>
        <r>
          <rPr>
            <sz val="10"/>
            <color rgb="FF333333"/>
            <rFont val="Calibri"/>
            <family val="2"/>
          </rPr>
          <t>SOURCE: Swaziland MICS 2010. The survey collected data on school attendance for age 5-24 and educational attainment for age 5 and above.</t>
        </r>
      </text>
    </comment>
    <comment ref="G36" authorId="0" shapeId="0" xr:uid="{00000000-0006-0000-5500-000022000000}">
      <text>
        <r>
          <rPr>
            <sz val="10"/>
            <color rgb="FF333333"/>
            <rFont val="Calibri"/>
            <family val="2"/>
          </rPr>
          <t>SOURCE: Swaziland MICS 2014. The survey collected data on school attendance for age 5-24 and educational attainment for age 5 and above.</t>
        </r>
      </text>
    </comment>
    <comment ref="G37" authorId="0" shapeId="0" xr:uid="{00000000-0006-0000-5500-000023000000}">
      <text>
        <r>
          <rPr>
            <sz val="10"/>
            <color rgb="FF333333"/>
            <rFont val="Calibri"/>
            <family val="2"/>
          </rPr>
          <t>SOURCE: Lesotho DHS 2014. The survey collected data on school attendance for age 5-24 and educational attainment for age 5 and above.</t>
        </r>
      </text>
    </comment>
    <comment ref="K37" authorId="0" shapeId="0" xr:uid="{00000000-0006-0000-5500-000024000000}">
      <text>
        <r>
          <rPr>
            <sz val="10"/>
            <color rgb="FF333333"/>
            <rFont val="Calibri"/>
            <family val="2"/>
          </rPr>
          <t>QUALIFIER: This data point is a NATIONAL ESTIMATE. SOURCE: Lesotho MICS 2018. The survey collected data on school attendance for age 3-24 and educational attainment for age 3 and above.</t>
        </r>
      </text>
    </comment>
    <comment ref="C38" authorId="0" shapeId="0" xr:uid="{00000000-0006-0000-5500-000025000000}">
      <text>
        <r>
          <rPr>
            <sz val="10"/>
            <color rgb="FF333333"/>
            <rFont val="Calibri"/>
            <family val="2"/>
          </rPr>
          <t>SOURCE: Malawi DHS 2010. The survey collected data on school attendance for age 5-24 and educational attainment for age 5 and above.</t>
        </r>
      </text>
    </comment>
    <comment ref="I38" authorId="0" shapeId="0" xr:uid="{00000000-0006-0000-5500-000026000000}">
      <text>
        <r>
          <rPr>
            <sz val="10"/>
            <color rgb="FF333333"/>
            <rFont val="Calibri"/>
            <family val="2"/>
          </rPr>
          <t>SOURCE: Malawi DHS 2015-16. The survey collected data on school attendance for age 5-24 and educational attainment for age 5 and above.</t>
        </r>
      </text>
    </comment>
    <comment ref="D39" authorId="0" shapeId="0" xr:uid="{00000000-0006-0000-5500-000027000000}">
      <text>
        <r>
          <rPr>
            <sz val="10"/>
            <color rgb="FF333333"/>
            <rFont val="Calibri"/>
            <family val="2"/>
          </rPr>
          <t>SOURCE: Mozambique DHS 2011. The survey collected data on school attendance for age 5-24 and educational attainment for age 3 and above.</t>
        </r>
      </text>
    </comment>
    <comment ref="F40" authorId="0" shapeId="0" xr:uid="{00000000-0006-0000-5500-000028000000}">
      <text>
        <r>
          <rPr>
            <sz val="10"/>
            <color rgb="FF333333"/>
            <rFont val="Calibri"/>
            <family val="2"/>
          </rPr>
          <t>SOURCE: Namibia DHS 2013. The survey collected data on school attendance for age 5-24 and educational attainment for age 5 and above.</t>
        </r>
      </text>
    </comment>
    <comment ref="I41" authorId="0" shapeId="0" xr:uid="{00000000-0006-0000-5500-000029000000}">
      <text>
        <r>
          <rPr>
            <sz val="10"/>
            <color rgb="FF333333"/>
            <rFont val="Calibri"/>
            <family val="2"/>
          </rPr>
          <t>SOURCE: South Africa DHS 2016. The survey collected data on school attendance and educational attainment for all ages.</t>
        </r>
      </text>
    </comment>
    <comment ref="F42" authorId="0" shapeId="0" xr:uid="{00000000-0006-0000-5500-00002A000000}">
      <text>
        <r>
          <rPr>
            <sz val="10"/>
            <color rgb="FF333333"/>
            <rFont val="Calibri"/>
            <family val="2"/>
          </rPr>
          <t>SOURCE: Zambia DHS 2013-14. The survey collected data on school attendance for age 5-24 and educational attainment for age 5 and above.</t>
        </r>
      </text>
    </comment>
    <comment ref="K42" authorId="0" shapeId="0" xr:uid="{00000000-0006-0000-5500-00002B000000}">
      <text>
        <r>
          <rPr>
            <sz val="10"/>
            <color rgb="FF333333"/>
            <rFont val="Calibri"/>
            <family val="2"/>
          </rPr>
          <t>QUALIFIER: This data point is a NATIONAL ESTIMATE. SOURCE: Zambia DHS 2018. The survey collected data on school attendance for age 2-24 and educational attainment for age 2 and above.</t>
        </r>
      </text>
    </comment>
    <comment ref="C43" authorId="0" shapeId="0" xr:uid="{00000000-0006-0000-5500-00002C000000}">
      <text>
        <r>
          <rPr>
            <sz val="10"/>
            <color rgb="FF333333"/>
            <rFont val="Calibri"/>
            <family val="2"/>
          </rPr>
          <t>SOURCE: Zimbabwe DHS 2010-11. The survey collected data on school attendance for age 5-24 and educational attainment for age 5 and above.</t>
        </r>
      </text>
    </comment>
    <comment ref="H43" authorId="0" shapeId="0" xr:uid="{00000000-0006-0000-5500-00002D000000}">
      <text>
        <r>
          <rPr>
            <sz val="10"/>
            <color rgb="FF333333"/>
            <rFont val="Calibri"/>
            <family val="2"/>
          </rPr>
          <t>SOURCE: Zimbabwe DHS 2015. The survey collected data on school attendance for age 3-24 and educational attainment for age 3 and above.</t>
        </r>
      </text>
    </comment>
    <comment ref="L43" authorId="0" shapeId="0" xr:uid="{00000000-0006-0000-5500-00002E000000}">
      <text>
        <r>
          <rPr>
            <sz val="10"/>
            <color rgb="FF333333"/>
            <rFont val="Calibri"/>
            <family val="2"/>
          </rPr>
          <t>QUALIFIER: This data point is a NATIONAL ESTIMATE. SOURCE: Zimbabwe MICS 2019. The survey collected data on school attendance for age 3-24 and educational attainment for age 3 and above.</t>
        </r>
      </text>
    </comment>
    <comment ref="D44" authorId="0" shapeId="0" xr:uid="{00000000-0006-0000-5500-00002F000000}">
      <text>
        <r>
          <rPr>
            <sz val="10"/>
            <color rgb="FF333333"/>
            <rFont val="Calibri"/>
            <family val="2"/>
          </rPr>
          <t>SOURCE: Benin DHS 2011-12. The survey collected data on school attendance for age 5-24 and educational attainment for age 5 and above.</t>
        </r>
      </text>
    </comment>
    <comment ref="G44" authorId="0" shapeId="0" xr:uid="{00000000-0006-0000-5500-000030000000}">
      <text>
        <r>
          <rPr>
            <sz val="10"/>
            <color rgb="FF333333"/>
            <rFont val="Calibri"/>
            <family val="2"/>
          </rPr>
          <t>SOURCE: Benin MICS 2014. The survey collected data on school attendance for age 5-24 and educational attainment for age 5 and above.</t>
        </r>
      </text>
    </comment>
    <comment ref="K44" authorId="0" shapeId="0" xr:uid="{00000000-0006-0000-5500-000031000000}">
      <text>
        <r>
          <rPr>
            <sz val="10"/>
            <color rgb="FF333333"/>
            <rFont val="Calibri"/>
            <family val="2"/>
          </rPr>
          <t>SOURCE: Benin DHS 2017-18. The survey collected data on school attendance for age 5-24 and educational attainment for age 5 and above.</t>
        </r>
      </text>
    </comment>
    <comment ref="C45" authorId="0" shapeId="0" xr:uid="{00000000-0006-0000-5500-000032000000}">
      <text>
        <r>
          <rPr>
            <sz val="10"/>
            <color rgb="FF333333"/>
            <rFont val="Calibri"/>
            <family val="2"/>
          </rPr>
          <t>SOURCE: Burkina Faso DHS 2010. The survey collected data on school attendance for age 5-24 and educational attainment for age 5 and above.</t>
        </r>
      </text>
    </comment>
    <comment ref="E46" authorId="0" shapeId="0" xr:uid="{00000000-0006-0000-5500-000033000000}">
      <text>
        <r>
          <rPr>
            <sz val="10"/>
            <color rgb="FF333333"/>
            <rFont val="Calibri"/>
            <family val="2"/>
          </rPr>
          <t>SOURCE: Cote d'Ivoire DHS 2011-12. The survey collected data on school attendance for age 3-24 and educational attainment for age 3 and above.</t>
        </r>
      </text>
    </comment>
    <comment ref="I46" authorId="0" shapeId="0" xr:uid="{00000000-0006-0000-5500-000034000000}">
      <text>
        <r>
          <rPr>
            <sz val="10"/>
            <color rgb="FF333333"/>
            <rFont val="Calibri"/>
            <family val="2"/>
          </rPr>
          <t>SOURCE: Cote d'Ivoire MICS 2016. The survey collected data on school attendance for age 5-24 and educational attainment for age 5 and above.</t>
        </r>
      </text>
    </comment>
    <comment ref="C47" authorId="0" shapeId="0" xr:uid="{00000000-0006-0000-5500-000035000000}">
      <text>
        <r>
          <rPr>
            <sz val="10"/>
            <color rgb="FF333333"/>
            <rFont val="Calibri"/>
            <family val="2"/>
          </rPr>
          <t>SOURCE: Gambia MICS 2009-2010. The survey collected data on school attendance for age 3-24 and educational attainment for age 3 and above.</t>
        </r>
      </text>
    </comment>
    <comment ref="F47" authorId="0" shapeId="0" xr:uid="{00000000-0006-0000-5500-000036000000}">
      <text>
        <r>
          <rPr>
            <sz val="10"/>
            <color rgb="FF333333"/>
            <rFont val="Calibri"/>
            <family val="2"/>
          </rPr>
          <t>SOURCE: Gambia DHS 2013. The survey collected data on school attendance for age 3-24 and educational attainment for age 3 and above.</t>
        </r>
      </text>
    </comment>
    <comment ref="K47" authorId="0" shapeId="0" xr:uid="{00000000-0006-0000-5500-000037000000}">
      <text>
        <r>
          <rPr>
            <sz val="10"/>
            <color rgb="FF333333"/>
            <rFont val="Calibri"/>
            <family val="2"/>
          </rPr>
          <t>QUALIFIER: This data point is a NATIONAL ESTIMATE. SOURCE: Gambia MICS 2018. The survey collected data on school attendance for age 3-24 and educational attainment for age 3 and above.</t>
        </r>
      </text>
    </comment>
    <comment ref="G48" authorId="0" shapeId="0" xr:uid="{00000000-0006-0000-5500-000038000000}">
      <text>
        <r>
          <rPr>
            <sz val="10"/>
            <color rgb="FF333333"/>
            <rFont val="Calibri"/>
            <family val="2"/>
          </rPr>
          <t>QUALIFIER: This data point is a NATIONAL ESTIMATE. SOURCE: Ghana DHS 2014. The survey collected data on school attendance for age 3-24 and educational attainment for age 3 and above.</t>
        </r>
      </text>
    </comment>
    <comment ref="K48" authorId="0" shapeId="0" xr:uid="{00000000-0006-0000-5500-000039000000}">
      <text>
        <r>
          <rPr>
            <sz val="10"/>
            <color rgb="FF333333"/>
            <rFont val="Calibri"/>
            <family val="2"/>
          </rPr>
          <t>QUALIFIER: This data point is a NATIONAL ESTIMATE. SOURCE: Ghana MICS 2017-18. The survey collected data on school attendance for age 3-24 and educational attainment for age 3 and above.</t>
        </r>
      </text>
    </comment>
    <comment ref="E49" authorId="0" shapeId="0" xr:uid="{00000000-0006-0000-5500-00003A000000}">
      <text>
        <r>
          <rPr>
            <sz val="10"/>
            <color rgb="FF333333"/>
            <rFont val="Calibri"/>
            <family val="2"/>
          </rPr>
          <t>SOURCE: Guinea DHS 2012. The survey collected data on school attendance for age 3-24 and educational attainment for age 3 and above.</t>
        </r>
      </text>
    </comment>
    <comment ref="I49" authorId="0" shapeId="0" xr:uid="{00000000-0006-0000-5500-00003B000000}">
      <text>
        <r>
          <rPr>
            <sz val="10"/>
            <color rgb="FF333333"/>
            <rFont val="Calibri"/>
            <family val="2"/>
          </rPr>
          <t>SOURCE: Guinea MICS 2016. The survey collected data on school attendance for age 5-24 and educational attainment for age 5 and above.</t>
        </r>
      </text>
    </comment>
    <comment ref="K49" authorId="0" shapeId="0" xr:uid="{00000000-0006-0000-5500-00003C000000}">
      <text>
        <r>
          <rPr>
            <sz val="10"/>
            <color rgb="FF333333"/>
            <rFont val="Calibri"/>
            <family val="2"/>
          </rPr>
          <t>QUALIFIER: This data point is a NATIONAL ESTIMATE. SOURCE: Guinea DHS 2018. The survey collected data on school attendance for age 5-24 and educational attainment for age 5 and above.</t>
        </r>
      </text>
    </comment>
    <comment ref="G50" authorId="0" shapeId="0" xr:uid="{00000000-0006-0000-5500-00003D000000}">
      <text>
        <r>
          <rPr>
            <sz val="10"/>
            <color rgb="FF333333"/>
            <rFont val="Calibri"/>
            <family val="2"/>
          </rPr>
          <t>SOURCE: Guinea-Bissau MICS 2014. The survey collected data on school attendance for age 5-24 and educational attainment for age 5 and above.</t>
        </r>
      </text>
    </comment>
    <comment ref="F51" authorId="0" shapeId="0" xr:uid="{00000000-0006-0000-5500-00003E000000}">
      <text>
        <r>
          <rPr>
            <sz val="10"/>
            <color rgb="FF333333"/>
            <rFont val="Calibri"/>
            <family val="2"/>
          </rPr>
          <t>SOURCE: Liberia DHS 2013. The survey collected data on school attendance for age 5-24 and educational attainment for age 5 and above.</t>
        </r>
      </text>
    </comment>
    <comment ref="F52" authorId="0" shapeId="0" xr:uid="{00000000-0006-0000-5500-00003F000000}">
      <text>
        <r>
          <rPr>
            <sz val="10"/>
            <color rgb="FF333333"/>
            <rFont val="Calibri"/>
            <family val="2"/>
          </rPr>
          <t>SOURCE: Mali DHS 2012-13. The survey collected data on school attendance for age 5-24 and educational attainment for age 5 and above.</t>
        </r>
      </text>
    </comment>
    <comment ref="H52" authorId="0" shapeId="0" xr:uid="{00000000-0006-0000-5500-000040000000}">
      <text>
        <r>
          <rPr>
            <sz val="10"/>
            <color rgb="FF333333"/>
            <rFont val="Calibri"/>
            <family val="2"/>
          </rPr>
          <t>SOURCE: Mali MICS 2015. The survey collected data on school attendance for age 5-24 and educational attainment for age 5 and above.</t>
        </r>
      </text>
    </comment>
    <comment ref="K52" authorId="0" shapeId="0" xr:uid="{00000000-0006-0000-5500-000041000000}">
      <text>
        <r>
          <rPr>
            <sz val="10"/>
            <color rgb="FF333333"/>
            <rFont val="Calibri"/>
            <family val="2"/>
          </rPr>
          <t>QUALIFIER: This data point is a NATIONAL ESTIMATE. SOURCE: Mali DHS 2018. The survey collected data on school attendance for age 5-24 and educational attainment for age 5 and above.</t>
        </r>
      </text>
    </comment>
    <comment ref="E53" authorId="0" shapeId="0" xr:uid="{00000000-0006-0000-5500-000042000000}">
      <text>
        <r>
          <rPr>
            <sz val="10"/>
            <color rgb="FF333333"/>
            <rFont val="Calibri"/>
            <family val="2"/>
          </rPr>
          <t>SOURCE: Niger DHS 2012. The survey collected data on school attendance for age 5-24 and educational attainment for age 5 and above.</t>
        </r>
      </text>
    </comment>
    <comment ref="D54" authorId="0" shapeId="0" xr:uid="{00000000-0006-0000-5500-000043000000}">
      <text>
        <r>
          <rPr>
            <sz val="10"/>
            <color rgb="FF333333"/>
            <rFont val="Calibri"/>
            <family val="2"/>
          </rPr>
          <t>SOURCE: Nigeria MICS 2011. The survey collected data on school attendance for age 5-24 and educational attainment for age 5 and above.</t>
        </r>
      </text>
    </comment>
    <comment ref="F54" authorId="0" shapeId="0" xr:uid="{00000000-0006-0000-5500-000044000000}">
      <text>
        <r>
          <rPr>
            <sz val="10"/>
            <color rgb="FF333333"/>
            <rFont val="Calibri"/>
            <family val="2"/>
          </rPr>
          <t>SOURCE: Nigeria DHS 2013. The survey collected data on school attendance for age 5-24 and educational attainment for age 5 and above.</t>
        </r>
      </text>
    </comment>
    <comment ref="I54" authorId="0" shapeId="0" xr:uid="{00000000-0006-0000-5500-000045000000}">
      <text>
        <r>
          <rPr>
            <sz val="10"/>
            <color rgb="FF333333"/>
            <rFont val="Calibri"/>
            <family val="2"/>
          </rPr>
          <t>SOURCE: Nigeria MICS 2016-17. The survey collected data on school attendance for age 5-24 and educational attainment for age 5 and above.</t>
        </r>
      </text>
    </comment>
    <comment ref="K54" authorId="0" shapeId="0" xr:uid="{00000000-0006-0000-5500-000046000000}">
      <text>
        <r>
          <rPr>
            <sz val="10"/>
            <color rgb="FF333333"/>
            <rFont val="Calibri"/>
            <family val="2"/>
          </rPr>
          <t>QUALIFIER: This data point is a NATIONAL ESTIMATE. SOURCE: Nigeria DHS 2018. The survey collected data on school attendance for age 5-24 and educational attainment for age 5 and above.</t>
        </r>
      </text>
    </comment>
    <comment ref="D55" authorId="0" shapeId="0" xr:uid="{00000000-0006-0000-5500-000047000000}">
      <text>
        <r>
          <rPr>
            <sz val="10"/>
            <color rgb="FF333333"/>
            <rFont val="Calibri"/>
            <family val="2"/>
          </rPr>
          <t>SOURCE: Senegal DHS 2010-11. The survey collected data on school attendance for age 5-24 and educational attainment for age 5 and above.</t>
        </r>
      </text>
    </comment>
    <comment ref="I55" authorId="0" shapeId="0" xr:uid="{00000000-0006-0000-5500-000048000000}">
      <text>
        <r>
          <rPr>
            <sz val="10"/>
            <color rgb="FF333333"/>
            <rFont val="Calibri"/>
            <family val="2"/>
          </rPr>
          <t>SOURCE: Senegal DHS 2015-16. The survey collected data on school attendance for age 5-24 and educational attainment for age 5 and above.</t>
        </r>
      </text>
    </comment>
    <comment ref="J55" authorId="0" shapeId="0" xr:uid="{00000000-0006-0000-5500-000049000000}">
      <text>
        <r>
          <rPr>
            <sz val="10"/>
            <color rgb="FF333333"/>
            <rFont val="Calibri"/>
            <family val="2"/>
          </rPr>
          <t>SOURCE: Senegal DHS 2017. The survey collected data on school attendance for age 5-24 and educational attainment for age 5 and above.</t>
        </r>
      </text>
    </comment>
    <comment ref="F56" authorId="0" shapeId="0" xr:uid="{00000000-0006-0000-5500-00004A000000}">
      <text>
        <r>
          <rPr>
            <sz val="10"/>
            <color rgb="FF333333"/>
            <rFont val="Calibri"/>
            <family val="2"/>
          </rPr>
          <t>SOURCE: Sierra Leone DHS 2013. The survey collected data on school attendance for age 5-24 and educational attainment for age 5 and above.</t>
        </r>
      </text>
    </comment>
    <comment ref="J56" authorId="0" shapeId="0" xr:uid="{00000000-0006-0000-5500-00004B000000}">
      <text>
        <r>
          <rPr>
            <sz val="10"/>
            <color rgb="FF333333"/>
            <rFont val="Calibri"/>
            <family val="2"/>
          </rPr>
          <t>SOURCE: Sierra Leone MICS 2017. The survey collected data on school attendance for age 3-24 and educational attainment for age 3 and above.</t>
        </r>
      </text>
    </comment>
    <comment ref="C57" authorId="0" shapeId="0" xr:uid="{00000000-0006-0000-5500-00004C000000}">
      <text>
        <r>
          <rPr>
            <sz val="10"/>
            <color rgb="FF333333"/>
            <rFont val="Calibri"/>
            <family val="2"/>
          </rPr>
          <t>SOURCE: Togo MICS 2010. The survey collected data on school attendance for age 3-24 and educational attainment for age 3 and above.</t>
        </r>
      </text>
    </comment>
    <comment ref="G57" authorId="0" shapeId="0" xr:uid="{00000000-0006-0000-5500-00004D000000}">
      <text>
        <r>
          <rPr>
            <sz val="10"/>
            <color rgb="FF333333"/>
            <rFont val="Calibri"/>
            <family val="2"/>
          </rPr>
          <t>SOURCE: Togo DHS 2013-14. The survey collected data on school attendance for age 3-24 and educational attainment for age 3 and above.</t>
        </r>
      </text>
    </comment>
    <comment ref="J57" authorId="0" shapeId="0" xr:uid="{00000000-0006-0000-5500-00004E000000}">
      <text>
        <r>
          <rPr>
            <sz val="10"/>
            <color rgb="FF333333"/>
            <rFont val="Calibri"/>
            <family val="2"/>
          </rPr>
          <t>QUALIFIER: This data point is a NATIONAL ESTIMATE. SOURCE: Togo MICS 2017. The survey collected data on school attendance for age 3-24 and educational attainment for age 3 and above.</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5600-000001000000}">
      <text>
        <r>
          <rPr>
            <sz val="10"/>
            <color rgb="FF333333"/>
            <rFont val="Calibri"/>
            <family val="2"/>
          </rPr>
          <t>SOURCE: Burundi DHS 2010. The survey collected data on school attendance for age 5-24 and educational attainment for age 5 and above.</t>
        </r>
      </text>
    </comment>
    <comment ref="J14" authorId="0" shapeId="0" xr:uid="{00000000-0006-0000-5600-000002000000}">
      <text>
        <r>
          <rPr>
            <sz val="10"/>
            <color rgb="FF333333"/>
            <rFont val="Calibri"/>
            <family val="2"/>
          </rPr>
          <t>QUALIFIER: This data point is a NATIONAL ESTIMATE. SOURCE: Burundi DHS 2016-17. The survey collected data on school attendance for age 3-24 and educational attainment for age 3 and above.</t>
        </r>
      </text>
    </comment>
    <comment ref="D15" authorId="0" shapeId="0" xr:uid="{00000000-0006-0000-5600-000003000000}">
      <text>
        <r>
          <rPr>
            <sz val="10"/>
            <color rgb="FF333333"/>
            <rFont val="Calibri"/>
            <family val="2"/>
          </rPr>
          <t>SOURCE: Cameroon DHS 2011. The survey collected data on school attendance for age 3-24 and educational attainment for age 3 and above.</t>
        </r>
      </text>
    </comment>
    <comment ref="G15" authorId="0" shapeId="0" xr:uid="{00000000-0006-0000-5600-000004000000}">
      <text>
        <r>
          <rPr>
            <sz val="10"/>
            <color rgb="FF333333"/>
            <rFont val="Calibri"/>
            <family val="2"/>
          </rPr>
          <t>SOURCE: Cameroon MICS 2013-14. The survey collected data on school attendance for age 5-24 and educational attainment for age 5 and above.</t>
        </r>
      </text>
    </comment>
    <comment ref="C16" authorId="0" shapeId="0" xr:uid="{00000000-0006-0000-5600-000005000000}">
      <text>
        <r>
          <rPr>
            <sz val="10"/>
            <color rgb="FF333333"/>
            <rFont val="Calibri"/>
            <family val="2"/>
          </rPr>
          <t>SOURCE: Central African Republic MICS 2009-10. The survey collected data on school attendance for age 5-24 and educational attainment for age 5 and above.</t>
        </r>
      </text>
    </comment>
    <comment ref="G17" authorId="0" shapeId="0" xr:uid="{00000000-0006-0000-5600-000006000000}">
      <text>
        <r>
          <rPr>
            <sz val="10"/>
            <color rgb="FF333333"/>
            <rFont val="Calibri"/>
            <family val="2"/>
          </rPr>
          <t>SOURCE: Chad DHS 2014. The survey collected data on school attendance for age 5-24 and educational attainment for age 5 and above.</t>
        </r>
      </text>
    </comment>
    <comment ref="E18" authorId="0" shapeId="0" xr:uid="{00000000-0006-0000-5600-000007000000}">
      <text>
        <r>
          <rPr>
            <sz val="10"/>
            <color rgb="FF333333"/>
            <rFont val="Calibri"/>
            <family val="2"/>
          </rPr>
          <t>SOURCE: Congo DHS 2011-12. The survey collected data on school attendance for age 5-24 and educational attainment for age 5 and above.</t>
        </r>
      </text>
    </comment>
    <comment ref="H18" authorId="0" shapeId="0" xr:uid="{00000000-0006-0000-5600-000008000000}">
      <text>
        <r>
          <rPr>
            <sz val="10"/>
            <color rgb="FF333333"/>
            <rFont val="Calibri"/>
            <family val="2"/>
          </rPr>
          <t>SOURCE: Congo MICS 2014-15. The survey collected data on school attendance for age 5-24 and educational attainment for age 5 and above.</t>
        </r>
      </text>
    </comment>
    <comment ref="C19" authorId="0" shapeId="0" xr:uid="{00000000-0006-0000-5600-000009000000}">
      <text>
        <r>
          <rPr>
            <sz val="10"/>
            <color rgb="FF333333"/>
            <rFont val="Calibri"/>
            <family val="2"/>
          </rPr>
          <t>SOURCE: Democratic Republic of the Congo MICS 2010. The survey collected data on school attendance for age 5-24 and educational attainment for age 5 and above.</t>
        </r>
      </text>
    </comment>
    <comment ref="F19" authorId="0" shapeId="0" xr:uid="{00000000-0006-0000-5600-00000A000000}">
      <text>
        <r>
          <rPr>
            <sz val="10"/>
            <color rgb="FF333333"/>
            <rFont val="Calibri"/>
            <family val="2"/>
          </rPr>
          <t>SOURCE: Democratic Republic of the Congo DHS 2013-14. The survey collected data on school attendance for age 5-24 and educational attainment for age 5 and above.</t>
        </r>
      </text>
    </comment>
    <comment ref="E20" authorId="0" shapeId="0" xr:uid="{00000000-0006-0000-5600-00000B000000}">
      <text>
        <r>
          <rPr>
            <sz val="10"/>
            <color rgb="FF333333"/>
            <rFont val="Calibri"/>
            <family val="2"/>
          </rPr>
          <t>SOURCE: Gabon DHS 2012. The survey collected data on school attendance for age 3-24 and educational attainment for age 3 and above.</t>
        </r>
      </text>
    </comment>
    <comment ref="G21" authorId="0" shapeId="0" xr:uid="{00000000-0006-0000-5600-00000C000000}">
      <text>
        <r>
          <rPr>
            <sz val="10"/>
            <color rgb="FF333333"/>
            <rFont val="Calibri"/>
            <family val="2"/>
          </rPr>
          <t>SOURCE: Sao Tome and Principe MICS 2014. The survey collected data on school attendance for age 5-24 and educational attainment for age 3 and above.</t>
        </r>
      </text>
    </comment>
    <comment ref="E22" authorId="0" shapeId="0" xr:uid="{00000000-0006-0000-5600-00000D000000}">
      <text>
        <r>
          <rPr>
            <sz val="10"/>
            <color rgb="FF333333"/>
            <rFont val="Calibri"/>
            <family val="2"/>
          </rPr>
          <t>SOURCE: Comoros DHS 2012. The survey collected data on school attendance for age 3-24 and educational attainment for age 3 and above.</t>
        </r>
      </text>
    </comment>
    <comment ref="D23" authorId="0" shapeId="0" xr:uid="{00000000-0006-0000-5600-00000E000000}">
      <text>
        <r>
          <rPr>
            <sz val="10"/>
            <color rgb="FF333333"/>
            <rFont val="Calibri"/>
            <family val="2"/>
          </rPr>
          <t>SOURCE: Ethiopia DHS 2011. The survey collected data on school attendance for age 5-24 and educational attainment for age 5 and above.</t>
        </r>
      </text>
    </comment>
    <comment ref="I23" authorId="0" shapeId="0" xr:uid="{00000000-0006-0000-5600-00000F000000}">
      <text>
        <r>
          <rPr>
            <sz val="10"/>
            <color rgb="FF333333"/>
            <rFont val="Calibri"/>
            <family val="2"/>
          </rPr>
          <t>SOURCE: Ethiopia DHS 2016. The survey collected data on school attendance for age 5-24 and educational attainment for age 5 and above.</t>
        </r>
      </text>
    </comment>
    <comment ref="G24" authorId="0" shapeId="0" xr:uid="{00000000-0006-0000-5600-000010000000}">
      <text>
        <r>
          <rPr>
            <sz val="10"/>
            <color rgb="FF333333"/>
            <rFont val="Calibri"/>
            <family val="2"/>
          </rPr>
          <t>SOURCE: Kenya DHS 2014. The survey collected data on school attendance for age 3-24 and educational attainment for age 3 and above.</t>
        </r>
      </text>
    </comment>
    <comment ref="K25" authorId="0" shapeId="0" xr:uid="{00000000-0006-0000-5600-000011000000}">
      <text>
        <r>
          <rPr>
            <sz val="10"/>
            <color rgb="FF333333"/>
            <rFont val="Calibri"/>
            <family val="2"/>
          </rPr>
          <t>QUALIFIER: This data point is a NATIONAL ESTIMATE. SOURCE: Madagascar MICS 2018.</t>
        </r>
      </text>
    </comment>
    <comment ref="C26" authorId="0" shapeId="0" xr:uid="{00000000-0006-0000-5600-000012000000}">
      <text>
        <r>
          <rPr>
            <sz val="10"/>
            <color rgb="FF333333"/>
            <rFont val="Calibri"/>
            <family val="2"/>
          </rPr>
          <t>SOURCE: Rwanda DHS 2010-2011. The survey collected data on school attendance for age 3-24 and educational attainment for age 3 and above.</t>
        </r>
      </text>
    </comment>
    <comment ref="H26" authorId="0" shapeId="0" xr:uid="{00000000-0006-0000-5600-000013000000}">
      <text>
        <r>
          <rPr>
            <sz val="10"/>
            <color rgb="FF333333"/>
            <rFont val="Calibri"/>
            <family val="2"/>
          </rPr>
          <t>SOURCE: Rwanda DHS 2014-15. The survey collected data on school attendance for age 3-24 and educational attainment for age 3 and above.</t>
        </r>
      </text>
    </comment>
    <comment ref="C27" authorId="0" shapeId="0" xr:uid="{00000000-0006-0000-5600-000014000000}">
      <text>
        <r>
          <rPr>
            <sz val="10"/>
            <color rgb="FF333333"/>
            <rFont val="Calibri"/>
            <family val="2"/>
          </rPr>
          <t>SOURCE: South Sudan MICS 2010. The survey collected data on school attendance for age 5-24 and educational attainment for age 5 and above.</t>
        </r>
      </text>
    </comment>
    <comment ref="G28" authorId="0" shapeId="0" xr:uid="{00000000-0006-0000-5600-000015000000}">
      <text>
        <r>
          <rPr>
            <sz val="10"/>
            <color rgb="FF333333"/>
            <rFont val="Calibri"/>
            <family val="2"/>
          </rPr>
          <t>SOURCE: Sudan MICS 2014. The survey collected data on school attendance for age 4-24 and educational attainment for age 4 and above.</t>
        </r>
      </text>
    </comment>
    <comment ref="D29" authorId="0" shapeId="0" xr:uid="{00000000-0006-0000-5600-000016000000}">
      <text>
        <r>
          <rPr>
            <sz val="10"/>
            <color rgb="FF333333"/>
            <rFont val="Calibri"/>
            <family val="2"/>
          </rPr>
          <t>SOURCE: Uganda DHS 2011. The survey collected data on school attendance for age 3-24 and educational attainment for age 3 and above.</t>
        </r>
      </text>
    </comment>
    <comment ref="I29" authorId="0" shapeId="0" xr:uid="{00000000-0006-0000-5600-000017000000}">
      <text>
        <r>
          <rPr>
            <sz val="10"/>
            <color rgb="FF333333"/>
            <rFont val="Calibri"/>
            <family val="2"/>
          </rPr>
          <t>SOURCE: Uganda DHS 2016. The survey collected data on school attendance for age 5-24 and educational attainment for age 5 and above.</t>
        </r>
      </text>
    </comment>
    <comment ref="C30" authorId="0" shapeId="0" xr:uid="{00000000-0006-0000-5600-000018000000}">
      <text>
        <r>
          <rPr>
            <sz val="10"/>
            <color rgb="FF333333"/>
            <rFont val="Calibri"/>
            <family val="2"/>
          </rPr>
          <t>SOURCE: United Republic of Tanzania DHS 2010. The survey collected data on school attendance for age 5-24 and educational attainment for age 5 and above.</t>
        </r>
      </text>
    </comment>
    <comment ref="H30" authorId="0" shapeId="0" xr:uid="{00000000-0006-0000-5600-000019000000}">
      <text>
        <r>
          <rPr>
            <sz val="10"/>
            <color rgb="FF333333"/>
            <rFont val="Calibri"/>
            <family val="2"/>
          </rPr>
          <t>SOURCE: United Republic of Tanzania DHS 2015-16. The survey collected data on school attendance for age 5-24 and educational attainment for age 5 and above.</t>
        </r>
      </text>
    </comment>
    <comment ref="F31" authorId="0" shapeId="0" xr:uid="{00000000-0006-0000-5600-00001A000000}">
      <text>
        <r>
          <rPr>
            <sz val="10"/>
            <color rgb="FF333333"/>
            <rFont val="Calibri"/>
            <family val="2"/>
          </rPr>
          <t>SOURCE: Algeria MICS 2012-13. The survey collected data on school attendance for age 5-24 and educational attainment for age 5 and above.</t>
        </r>
      </text>
    </comment>
    <comment ref="G32" authorId="0" shapeId="0" xr:uid="{00000000-0006-0000-5600-00001B000000}">
      <text>
        <r>
          <rPr>
            <sz val="10"/>
            <color rgb="FF333333"/>
            <rFont val="Calibri"/>
            <family val="2"/>
          </rPr>
          <t>SOURCE: Egypt DHS 2014. The survey collected data on school attendance for age 6-24 and educational attainment for age 6 and above.</t>
        </r>
      </text>
    </comment>
    <comment ref="D33" authorId="0" shapeId="0" xr:uid="{00000000-0006-0000-5600-00001C000000}">
      <text>
        <r>
          <rPr>
            <sz val="10"/>
            <color rgb="FF333333"/>
            <rFont val="Calibri"/>
            <family val="2"/>
          </rPr>
          <t>SOURCE: Mauritania MICS 2010-11. The survey collected data on school attendance for age 5-24 and educational attainment for age 5 and above.</t>
        </r>
      </text>
    </comment>
    <comment ref="H33" authorId="0" shapeId="0" xr:uid="{00000000-0006-0000-5600-00001D000000}">
      <text>
        <r>
          <rPr>
            <sz val="10"/>
            <color rgb="FF333333"/>
            <rFont val="Calibri"/>
            <family val="2"/>
          </rPr>
          <t>SOURCE: Mauritania MICS 2014-15. The survey collected data on school attendance for age 5-24 and educational attainment for age 5 and above.</t>
        </r>
      </text>
    </comment>
    <comment ref="E34" authorId="0" shapeId="0" xr:uid="{00000000-0006-0000-5600-00001E000000}">
      <text>
        <r>
          <rPr>
            <sz val="10"/>
            <color rgb="FF333333"/>
            <rFont val="Calibri"/>
            <family val="2"/>
          </rPr>
          <t>SOURCE: Tunisia MICS 2011-12. The survey collected data on school attendance for age 5-24 and educational attainment for age 5 and above.</t>
        </r>
      </text>
    </comment>
    <comment ref="K34" authorId="0" shapeId="0" xr:uid="{00000000-0006-0000-5600-00001F000000}">
      <text>
        <r>
          <rPr>
            <sz val="10"/>
            <color rgb="FF333333"/>
            <rFont val="Calibri"/>
            <family val="2"/>
          </rPr>
          <t>QUALIFIER: This data point is a NATIONAL ESTIMATE. SOURCE: Tunisia MICS 2018. The survey collected data on school attendance for age 3-24 and educational attainment for age 3 and above.</t>
        </r>
      </text>
    </comment>
    <comment ref="H35" authorId="0" shapeId="0" xr:uid="{00000000-0006-0000-5600-000020000000}">
      <text>
        <r>
          <rPr>
            <sz val="10"/>
            <color rgb="FF333333"/>
            <rFont val="Calibri"/>
            <family val="2"/>
          </rPr>
          <t>SOURCE: Angola DHS 2016. The survey collected data on school attendance for age 3-24 and educational attainment for age 3 and above.</t>
        </r>
      </text>
    </comment>
    <comment ref="C36" authorId="0" shapeId="0" xr:uid="{00000000-0006-0000-5600-000021000000}">
      <text>
        <r>
          <rPr>
            <sz val="10"/>
            <color rgb="FF333333"/>
            <rFont val="Calibri"/>
            <family val="2"/>
          </rPr>
          <t>SOURCE: Swaziland MICS 2010. The survey collected data on school attendance for age 5-24 and educational attainment for age 5 and above.</t>
        </r>
      </text>
    </comment>
    <comment ref="G36" authorId="0" shapeId="0" xr:uid="{00000000-0006-0000-5600-000022000000}">
      <text>
        <r>
          <rPr>
            <sz val="10"/>
            <color rgb="FF333333"/>
            <rFont val="Calibri"/>
            <family val="2"/>
          </rPr>
          <t>SOURCE: Swaziland MICS 2014. The survey collected data on school attendance for age 5-24 and educational attainment for age 5 and above.</t>
        </r>
      </text>
    </comment>
    <comment ref="G37" authorId="0" shapeId="0" xr:uid="{00000000-0006-0000-5600-000023000000}">
      <text>
        <r>
          <rPr>
            <sz val="10"/>
            <color rgb="FF333333"/>
            <rFont val="Calibri"/>
            <family val="2"/>
          </rPr>
          <t>SOURCE: Lesotho DHS 2014. The survey collected data on school attendance for age 5-24 and educational attainment for age 5 and above.</t>
        </r>
      </text>
    </comment>
    <comment ref="K37" authorId="0" shapeId="0" xr:uid="{00000000-0006-0000-5600-000024000000}">
      <text>
        <r>
          <rPr>
            <sz val="10"/>
            <color rgb="FF333333"/>
            <rFont val="Calibri"/>
            <family val="2"/>
          </rPr>
          <t>QUALIFIER: This data point is a NATIONAL ESTIMATE. SOURCE: Lesotho MICS 2018. The survey collected data on school attendance for age 3-24 and educational attainment for age 3 and above.</t>
        </r>
      </text>
    </comment>
    <comment ref="C38" authorId="0" shapeId="0" xr:uid="{00000000-0006-0000-5600-000025000000}">
      <text>
        <r>
          <rPr>
            <sz val="10"/>
            <color rgb="FF333333"/>
            <rFont val="Calibri"/>
            <family val="2"/>
          </rPr>
          <t>SOURCE: Malawi DHS 2010. The survey collected data on school attendance for age 5-24 and educational attainment for age 5 and above.</t>
        </r>
      </text>
    </comment>
    <comment ref="I38" authorId="0" shapeId="0" xr:uid="{00000000-0006-0000-5600-000026000000}">
      <text>
        <r>
          <rPr>
            <sz val="10"/>
            <color rgb="FF333333"/>
            <rFont val="Calibri"/>
            <family val="2"/>
          </rPr>
          <t>SOURCE: Malawi DHS 2015-16. The survey collected data on school attendance for age 5-24 and educational attainment for age 5 and above.</t>
        </r>
      </text>
    </comment>
    <comment ref="D39" authorId="0" shapeId="0" xr:uid="{00000000-0006-0000-5600-000027000000}">
      <text>
        <r>
          <rPr>
            <sz val="10"/>
            <color rgb="FF333333"/>
            <rFont val="Calibri"/>
            <family val="2"/>
          </rPr>
          <t>SOURCE: Mozambique DHS 2011. The survey collected data on school attendance for age 5-24 and educational attainment for age 3 and above.</t>
        </r>
      </text>
    </comment>
    <comment ref="F40" authorId="0" shapeId="0" xr:uid="{00000000-0006-0000-5600-000028000000}">
      <text>
        <r>
          <rPr>
            <sz val="10"/>
            <color rgb="FF333333"/>
            <rFont val="Calibri"/>
            <family val="2"/>
          </rPr>
          <t>SOURCE: Namibia DHS 2013. The survey collected data on school attendance for age 5-24 and educational attainment for age 5 and above.</t>
        </r>
      </text>
    </comment>
    <comment ref="I41" authorId="0" shapeId="0" xr:uid="{00000000-0006-0000-5600-000029000000}">
      <text>
        <r>
          <rPr>
            <sz val="10"/>
            <color rgb="FF333333"/>
            <rFont val="Calibri"/>
            <family val="2"/>
          </rPr>
          <t>SOURCE: South Africa DHS 2016. The survey collected data on school attendance and educational attainment for all ages.</t>
        </r>
      </text>
    </comment>
    <comment ref="F42" authorId="0" shapeId="0" xr:uid="{00000000-0006-0000-5600-00002A000000}">
      <text>
        <r>
          <rPr>
            <sz val="10"/>
            <color rgb="FF333333"/>
            <rFont val="Calibri"/>
            <family val="2"/>
          </rPr>
          <t>SOURCE: Zambia DHS 2013-14. The survey collected data on school attendance for age 5-24 and educational attainment for age 5 and above.</t>
        </r>
      </text>
    </comment>
    <comment ref="K42" authorId="0" shapeId="0" xr:uid="{00000000-0006-0000-5600-00002B000000}">
      <text>
        <r>
          <rPr>
            <sz val="10"/>
            <color rgb="FF333333"/>
            <rFont val="Calibri"/>
            <family val="2"/>
          </rPr>
          <t>QUALIFIER: This data point is a NATIONAL ESTIMATE. SOURCE: Zambia DHS 2018. The survey collected data on school attendance for age 2-24 and educational attainment for age 2 and above.</t>
        </r>
      </text>
    </comment>
    <comment ref="C43" authorId="0" shapeId="0" xr:uid="{00000000-0006-0000-5600-00002C000000}">
      <text>
        <r>
          <rPr>
            <sz val="10"/>
            <color rgb="FF333333"/>
            <rFont val="Calibri"/>
            <family val="2"/>
          </rPr>
          <t>SOURCE: Zimbabwe DHS 2010-11. The survey collected data on school attendance for age 5-24 and educational attainment for age 5 and above.</t>
        </r>
      </text>
    </comment>
    <comment ref="H43" authorId="0" shapeId="0" xr:uid="{00000000-0006-0000-5600-00002D000000}">
      <text>
        <r>
          <rPr>
            <sz val="10"/>
            <color rgb="FF333333"/>
            <rFont val="Calibri"/>
            <family val="2"/>
          </rPr>
          <t>SOURCE: Zimbabwe DHS 2015. The survey collected data on school attendance for age 3-24 and educational attainment for age 3 and above.</t>
        </r>
      </text>
    </comment>
    <comment ref="L43" authorId="0" shapeId="0" xr:uid="{00000000-0006-0000-5600-00002E000000}">
      <text>
        <r>
          <rPr>
            <sz val="10"/>
            <color rgb="FF333333"/>
            <rFont val="Calibri"/>
            <family val="2"/>
          </rPr>
          <t>QUALIFIER: This data point is a NATIONAL ESTIMATE. SOURCE: Zimbabwe MICS 2019. The survey collected data on school attendance for age 3-24 and educational attainment for age 3 and above.</t>
        </r>
      </text>
    </comment>
    <comment ref="D44" authorId="0" shapeId="0" xr:uid="{00000000-0006-0000-5600-00002F000000}">
      <text>
        <r>
          <rPr>
            <sz val="10"/>
            <color rgb="FF333333"/>
            <rFont val="Calibri"/>
            <family val="2"/>
          </rPr>
          <t>SOURCE: Benin DHS 2011-12. The survey collected data on school attendance for age 5-24 and educational attainment for age 5 and above.</t>
        </r>
      </text>
    </comment>
    <comment ref="G44" authorId="0" shapeId="0" xr:uid="{00000000-0006-0000-5600-000030000000}">
      <text>
        <r>
          <rPr>
            <sz val="10"/>
            <color rgb="FF333333"/>
            <rFont val="Calibri"/>
            <family val="2"/>
          </rPr>
          <t>SOURCE: Benin MICS 2014. The survey collected data on school attendance for age 5-24 and educational attainment for age 5 and above.</t>
        </r>
      </text>
    </comment>
    <comment ref="K44" authorId="0" shapeId="0" xr:uid="{00000000-0006-0000-5600-000031000000}">
      <text>
        <r>
          <rPr>
            <sz val="10"/>
            <color rgb="FF333333"/>
            <rFont val="Calibri"/>
            <family val="2"/>
          </rPr>
          <t>SOURCE: Benin DHS 2017-18. The survey collected data on school attendance for age 5-24 and educational attainment for age 5 and above.</t>
        </r>
      </text>
    </comment>
    <comment ref="C45" authorId="0" shapeId="0" xr:uid="{00000000-0006-0000-5600-000032000000}">
      <text>
        <r>
          <rPr>
            <sz val="10"/>
            <color rgb="FF333333"/>
            <rFont val="Calibri"/>
            <family val="2"/>
          </rPr>
          <t>SOURCE: Burkina Faso DHS 2010. The survey collected data on school attendance for age 5-24 and educational attainment for age 5 and above.</t>
        </r>
      </text>
    </comment>
    <comment ref="E46" authorId="0" shapeId="0" xr:uid="{00000000-0006-0000-5600-000033000000}">
      <text>
        <r>
          <rPr>
            <sz val="10"/>
            <color rgb="FF333333"/>
            <rFont val="Calibri"/>
            <family val="2"/>
          </rPr>
          <t>SOURCE: Cote d'Ivoire DHS 2011-12. The survey collected data on school attendance for age 3-24 and educational attainment for age 3 and above.</t>
        </r>
      </text>
    </comment>
    <comment ref="I46" authorId="0" shapeId="0" xr:uid="{00000000-0006-0000-5600-000034000000}">
      <text>
        <r>
          <rPr>
            <sz val="10"/>
            <color rgb="FF333333"/>
            <rFont val="Calibri"/>
            <family val="2"/>
          </rPr>
          <t>SOURCE: Cote d'Ivoire MICS 2016. The survey collected data on school attendance for age 5-24 and educational attainment for age 5 and above.</t>
        </r>
      </text>
    </comment>
    <comment ref="C47" authorId="0" shapeId="0" xr:uid="{00000000-0006-0000-5600-000035000000}">
      <text>
        <r>
          <rPr>
            <sz val="10"/>
            <color rgb="FF333333"/>
            <rFont val="Calibri"/>
            <family val="2"/>
          </rPr>
          <t>SOURCE: Gambia MICS 2009-2010. The survey collected data on school attendance for age 3-24 and educational attainment for age 3 and above.</t>
        </r>
      </text>
    </comment>
    <comment ref="F47" authorId="0" shapeId="0" xr:uid="{00000000-0006-0000-5600-000036000000}">
      <text>
        <r>
          <rPr>
            <sz val="10"/>
            <color rgb="FF333333"/>
            <rFont val="Calibri"/>
            <family val="2"/>
          </rPr>
          <t>SOURCE: Gambia DHS 2013. The survey collected data on school attendance for age 3-24 and educational attainment for age 3 and above.</t>
        </r>
      </text>
    </comment>
    <comment ref="K47" authorId="0" shapeId="0" xr:uid="{00000000-0006-0000-5600-000037000000}">
      <text>
        <r>
          <rPr>
            <sz val="10"/>
            <color rgb="FF333333"/>
            <rFont val="Calibri"/>
            <family val="2"/>
          </rPr>
          <t>QUALIFIER: This data point is a NATIONAL ESTIMATE. SOURCE: Gambia MICS 2018. The survey collected data on school attendance for age 3-24 and educational attainment for age 3 and above.</t>
        </r>
      </text>
    </comment>
    <comment ref="G48" authorId="0" shapeId="0" xr:uid="{00000000-0006-0000-5600-000038000000}">
      <text>
        <r>
          <rPr>
            <sz val="10"/>
            <color rgb="FF333333"/>
            <rFont val="Calibri"/>
            <family val="2"/>
          </rPr>
          <t>QUALIFIER: This data point is a NATIONAL ESTIMATE. SOURCE: Ghana DHS 2014. The survey collected data on school attendance for age 3-24 and educational attainment for age 3 and above.</t>
        </r>
      </text>
    </comment>
    <comment ref="K48" authorId="0" shapeId="0" xr:uid="{00000000-0006-0000-5600-000039000000}">
      <text>
        <r>
          <rPr>
            <sz val="10"/>
            <color rgb="FF333333"/>
            <rFont val="Calibri"/>
            <family val="2"/>
          </rPr>
          <t>QUALIFIER: This data point is a NATIONAL ESTIMATE. SOURCE: Ghana MICS 2017-18. The survey collected data on school attendance for age 3-24 and educational attainment for age 3 and above.</t>
        </r>
      </text>
    </comment>
    <comment ref="E49" authorId="0" shapeId="0" xr:uid="{00000000-0006-0000-5600-00003A000000}">
      <text>
        <r>
          <rPr>
            <sz val="10"/>
            <color rgb="FF333333"/>
            <rFont val="Calibri"/>
            <family val="2"/>
          </rPr>
          <t>SOURCE: Guinea DHS 2012. The survey collected data on school attendance for age 3-24 and educational attainment for age 3 and above.</t>
        </r>
      </text>
    </comment>
    <comment ref="I49" authorId="0" shapeId="0" xr:uid="{00000000-0006-0000-5600-00003B000000}">
      <text>
        <r>
          <rPr>
            <sz val="10"/>
            <color rgb="FF333333"/>
            <rFont val="Calibri"/>
            <family val="2"/>
          </rPr>
          <t>SOURCE: Guinea MICS 2016. The survey collected data on school attendance for age 5-24 and educational attainment for age 5 and above.</t>
        </r>
      </text>
    </comment>
    <comment ref="K49" authorId="0" shapeId="0" xr:uid="{00000000-0006-0000-5600-00003C000000}">
      <text>
        <r>
          <rPr>
            <sz val="10"/>
            <color rgb="FF333333"/>
            <rFont val="Calibri"/>
            <family val="2"/>
          </rPr>
          <t>QUALIFIER: This data point is a NATIONAL ESTIMATE. SOURCE: Guinea DHS 2018. The survey collected data on school attendance for age 5-24 and educational attainment for age 5 and above.</t>
        </r>
      </text>
    </comment>
    <comment ref="G50" authorId="0" shapeId="0" xr:uid="{00000000-0006-0000-5600-00003D000000}">
      <text>
        <r>
          <rPr>
            <sz val="10"/>
            <color rgb="FF333333"/>
            <rFont val="Calibri"/>
            <family val="2"/>
          </rPr>
          <t>SOURCE: Guinea-Bissau MICS 2014. The survey collected data on school attendance for age 5-24 and educational attainment for age 5 and above.</t>
        </r>
      </text>
    </comment>
    <comment ref="F51" authorId="0" shapeId="0" xr:uid="{00000000-0006-0000-5600-00003E000000}">
      <text>
        <r>
          <rPr>
            <sz val="10"/>
            <color rgb="FF333333"/>
            <rFont val="Calibri"/>
            <family val="2"/>
          </rPr>
          <t>SOURCE: Liberia DHS 2013. The survey collected data on school attendance for age 5-24 and educational attainment for age 5 and above.</t>
        </r>
      </text>
    </comment>
    <comment ref="F52" authorId="0" shapeId="0" xr:uid="{00000000-0006-0000-5600-00003F000000}">
      <text>
        <r>
          <rPr>
            <sz val="10"/>
            <color rgb="FF333333"/>
            <rFont val="Calibri"/>
            <family val="2"/>
          </rPr>
          <t>SOURCE: Mali DHS 2012-13. The survey collected data on school attendance for age 5-24 and educational attainment for age 5 and above.</t>
        </r>
      </text>
    </comment>
    <comment ref="H52" authorId="0" shapeId="0" xr:uid="{00000000-0006-0000-5600-000040000000}">
      <text>
        <r>
          <rPr>
            <sz val="10"/>
            <color rgb="FF333333"/>
            <rFont val="Calibri"/>
            <family val="2"/>
          </rPr>
          <t>SOURCE: Mali MICS 2015. The survey collected data on school attendance for age 5-24 and educational attainment for age 5 and above.</t>
        </r>
      </text>
    </comment>
    <comment ref="K52" authorId="0" shapeId="0" xr:uid="{00000000-0006-0000-5600-000041000000}">
      <text>
        <r>
          <rPr>
            <sz val="10"/>
            <color rgb="FF333333"/>
            <rFont val="Calibri"/>
            <family val="2"/>
          </rPr>
          <t>QUALIFIER: This data point is a NATIONAL ESTIMATE. SOURCE: Mali DHS 2018. The survey collected data on school attendance for age 5-24 and educational attainment for age 5 and above.</t>
        </r>
      </text>
    </comment>
    <comment ref="E53" authorId="0" shapeId="0" xr:uid="{00000000-0006-0000-5600-000042000000}">
      <text>
        <r>
          <rPr>
            <sz val="10"/>
            <color rgb="FF333333"/>
            <rFont val="Calibri"/>
            <family val="2"/>
          </rPr>
          <t>SOURCE: Niger DHS 2012. The survey collected data on school attendance for age 5-24 and educational attainment for age 5 and above.</t>
        </r>
      </text>
    </comment>
    <comment ref="D54" authorId="0" shapeId="0" xr:uid="{00000000-0006-0000-5600-000043000000}">
      <text>
        <r>
          <rPr>
            <sz val="10"/>
            <color rgb="FF333333"/>
            <rFont val="Calibri"/>
            <family val="2"/>
          </rPr>
          <t>SOURCE: Nigeria MICS 2011. The survey collected data on school attendance for age 5-24 and educational attainment for age 5 and above.</t>
        </r>
      </text>
    </comment>
    <comment ref="F54" authorId="0" shapeId="0" xr:uid="{00000000-0006-0000-5600-000044000000}">
      <text>
        <r>
          <rPr>
            <sz val="10"/>
            <color rgb="FF333333"/>
            <rFont val="Calibri"/>
            <family val="2"/>
          </rPr>
          <t>SOURCE: Nigeria DHS 2013. The survey collected data on school attendance for age 5-24 and educational attainment for age 5 and above.</t>
        </r>
      </text>
    </comment>
    <comment ref="I54" authorId="0" shapeId="0" xr:uid="{00000000-0006-0000-5600-000045000000}">
      <text>
        <r>
          <rPr>
            <sz val="10"/>
            <color rgb="FF333333"/>
            <rFont val="Calibri"/>
            <family val="2"/>
          </rPr>
          <t>SOURCE: Nigeria MICS 2016-17. The survey collected data on school attendance for age 5-24 and educational attainment for age 5 and above.</t>
        </r>
      </text>
    </comment>
    <comment ref="K54" authorId="0" shapeId="0" xr:uid="{00000000-0006-0000-5600-000046000000}">
      <text>
        <r>
          <rPr>
            <sz val="10"/>
            <color rgb="FF333333"/>
            <rFont val="Calibri"/>
            <family val="2"/>
          </rPr>
          <t>QUALIFIER: This data point is a NATIONAL ESTIMATE. SOURCE: Nigeria DHS 2018. The survey collected data on school attendance for age 5-24 and educational attainment for age 5 and above.</t>
        </r>
      </text>
    </comment>
    <comment ref="D55" authorId="0" shapeId="0" xr:uid="{00000000-0006-0000-5600-000047000000}">
      <text>
        <r>
          <rPr>
            <sz val="10"/>
            <color rgb="FF333333"/>
            <rFont val="Calibri"/>
            <family val="2"/>
          </rPr>
          <t>SOURCE: Senegal DHS 2010-11. The survey collected data on school attendance for age 5-24 and educational attainment for age 5 and above.</t>
        </r>
      </text>
    </comment>
    <comment ref="I55" authorId="0" shapeId="0" xr:uid="{00000000-0006-0000-5600-000048000000}">
      <text>
        <r>
          <rPr>
            <sz val="10"/>
            <color rgb="FF333333"/>
            <rFont val="Calibri"/>
            <family val="2"/>
          </rPr>
          <t>SOURCE: Senegal DHS 2015-16. The survey collected data on school attendance for age 5-24 and educational attainment for age 5 and above.</t>
        </r>
      </text>
    </comment>
    <comment ref="J55" authorId="0" shapeId="0" xr:uid="{00000000-0006-0000-5600-000049000000}">
      <text>
        <r>
          <rPr>
            <sz val="10"/>
            <color rgb="FF333333"/>
            <rFont val="Calibri"/>
            <family val="2"/>
          </rPr>
          <t>SOURCE: Senegal DHS 2017. The survey collected data on school attendance for age 5-24 and educational attainment for age 5 and above.</t>
        </r>
      </text>
    </comment>
    <comment ref="F56" authorId="0" shapeId="0" xr:uid="{00000000-0006-0000-5600-00004A000000}">
      <text>
        <r>
          <rPr>
            <sz val="10"/>
            <color rgb="FF333333"/>
            <rFont val="Calibri"/>
            <family val="2"/>
          </rPr>
          <t>SOURCE: Sierra Leone DHS 2013. The survey collected data on school attendance for age 5-24 and educational attainment for age 5 and above.</t>
        </r>
      </text>
    </comment>
    <comment ref="J56" authorId="0" shapeId="0" xr:uid="{00000000-0006-0000-5600-00004B000000}">
      <text>
        <r>
          <rPr>
            <sz val="10"/>
            <color rgb="FF333333"/>
            <rFont val="Calibri"/>
            <family val="2"/>
          </rPr>
          <t>SOURCE: Sierra Leone MICS 2017. The survey collected data on school attendance for age 3-24 and educational attainment for age 3 and above.</t>
        </r>
      </text>
    </comment>
    <comment ref="C57" authorId="0" shapeId="0" xr:uid="{00000000-0006-0000-5600-00004C000000}">
      <text>
        <r>
          <rPr>
            <sz val="10"/>
            <color rgb="FF333333"/>
            <rFont val="Calibri"/>
            <family val="2"/>
          </rPr>
          <t>SOURCE: Togo MICS 2010. The survey collected data on school attendance for age 3-24 and educational attainment for age 3 and above.</t>
        </r>
      </text>
    </comment>
    <comment ref="G57" authorId="0" shapeId="0" xr:uid="{00000000-0006-0000-5600-00004D000000}">
      <text>
        <r>
          <rPr>
            <sz val="10"/>
            <color rgb="FF333333"/>
            <rFont val="Calibri"/>
            <family val="2"/>
          </rPr>
          <t>SOURCE: Togo DHS 2013-14. The survey collected data on school attendance for age 3-24 and educational attainment for age 3 and above.</t>
        </r>
      </text>
    </comment>
    <comment ref="J57" authorId="0" shapeId="0" xr:uid="{00000000-0006-0000-5600-00004E000000}">
      <text>
        <r>
          <rPr>
            <sz val="10"/>
            <color rgb="FF333333"/>
            <rFont val="Calibri"/>
            <family val="2"/>
          </rPr>
          <t>QUALIFIER: This data point is a NATIONAL ESTIMATE. SOURCE: Togo MICS 2017. The survey collected data on school attendance for age 3-24 and educational attainment for age 3 and above.</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5700-000001000000}">
      <text>
        <r>
          <rPr>
            <sz val="10"/>
            <color rgb="FF333333"/>
            <rFont val="Calibri"/>
            <family val="2"/>
          </rPr>
          <t>SOURCE: Burundi DHS 2010. The survey collected data on school attendance for age 5-24 and educational attainment for age 5 and above.</t>
        </r>
      </text>
    </comment>
    <comment ref="J14" authorId="0" shapeId="0" xr:uid="{00000000-0006-0000-5700-000002000000}">
      <text>
        <r>
          <rPr>
            <sz val="10"/>
            <color rgb="FF333333"/>
            <rFont val="Calibri"/>
            <family val="2"/>
          </rPr>
          <t>QUALIFIER: This data point is a NATIONAL ESTIMATE. SOURCE: Burundi DHS 2016-17. The survey collected data on school attendance for age 3-24 and educational attainment for age 3 and above.</t>
        </r>
      </text>
    </comment>
    <comment ref="D15" authorId="0" shapeId="0" xr:uid="{00000000-0006-0000-5700-000003000000}">
      <text>
        <r>
          <rPr>
            <sz val="10"/>
            <color rgb="FF333333"/>
            <rFont val="Calibri"/>
            <family val="2"/>
          </rPr>
          <t>SOURCE: Cameroon DHS 2011. The survey collected data on school attendance for age 3-24 and educational attainment for age 3 and above.</t>
        </r>
      </text>
    </comment>
    <comment ref="G15" authorId="0" shapeId="0" xr:uid="{00000000-0006-0000-5700-000004000000}">
      <text>
        <r>
          <rPr>
            <sz val="10"/>
            <color rgb="FF333333"/>
            <rFont val="Calibri"/>
            <family val="2"/>
          </rPr>
          <t>SOURCE: Cameroon MICS 2013-14. The survey collected data on school attendance for age 5-24 and educational attainment for age 5 and above.</t>
        </r>
      </text>
    </comment>
    <comment ref="C16" authorId="0" shapeId="0" xr:uid="{00000000-0006-0000-5700-000005000000}">
      <text>
        <r>
          <rPr>
            <sz val="10"/>
            <color rgb="FF333333"/>
            <rFont val="Calibri"/>
            <family val="2"/>
          </rPr>
          <t>SOURCE: Central African Republic MICS 2009-10. The survey collected data on school attendance for age 5-24 and educational attainment for age 5 and above.</t>
        </r>
      </text>
    </comment>
    <comment ref="G17" authorId="0" shapeId="0" xr:uid="{00000000-0006-0000-5700-000006000000}">
      <text>
        <r>
          <rPr>
            <sz val="10"/>
            <color rgb="FF333333"/>
            <rFont val="Calibri"/>
            <family val="2"/>
          </rPr>
          <t>SOURCE: Chad DHS 2014. The survey collected data on school attendance for age 5-24 and educational attainment for age 5 and above.</t>
        </r>
      </text>
    </comment>
    <comment ref="E18" authorId="0" shapeId="0" xr:uid="{00000000-0006-0000-5700-000007000000}">
      <text>
        <r>
          <rPr>
            <sz val="10"/>
            <color rgb="FF333333"/>
            <rFont val="Calibri"/>
            <family val="2"/>
          </rPr>
          <t>SOURCE: Congo DHS 2011-12. The survey collected data on school attendance for age 5-24 and educational attainment for age 5 and above.</t>
        </r>
      </text>
    </comment>
    <comment ref="H18" authorId="0" shapeId="0" xr:uid="{00000000-0006-0000-5700-000008000000}">
      <text>
        <r>
          <rPr>
            <sz val="10"/>
            <color rgb="FF333333"/>
            <rFont val="Calibri"/>
            <family val="2"/>
          </rPr>
          <t>SOURCE: Congo MICS 2014-15. The survey collected data on school attendance for age 5-24 and educational attainment for age 5 and above.</t>
        </r>
      </text>
    </comment>
    <comment ref="C19" authorId="0" shapeId="0" xr:uid="{00000000-0006-0000-5700-000009000000}">
      <text>
        <r>
          <rPr>
            <sz val="10"/>
            <color rgb="FF333333"/>
            <rFont val="Calibri"/>
            <family val="2"/>
          </rPr>
          <t>SOURCE: Democratic Republic of the Congo MICS 2010. The survey collected data on school attendance for age 5-24 and educational attainment for age 5 and above.</t>
        </r>
      </text>
    </comment>
    <comment ref="F19" authorId="0" shapeId="0" xr:uid="{00000000-0006-0000-5700-00000A000000}">
      <text>
        <r>
          <rPr>
            <sz val="10"/>
            <color rgb="FF333333"/>
            <rFont val="Calibri"/>
            <family val="2"/>
          </rPr>
          <t>SOURCE: Democratic Republic of the Congo DHS 2013-14. The survey collected data on school attendance for age 5-24 and educational attainment for age 5 and above.</t>
        </r>
      </text>
    </comment>
    <comment ref="E20" authorId="0" shapeId="0" xr:uid="{00000000-0006-0000-5700-00000B000000}">
      <text>
        <r>
          <rPr>
            <sz val="10"/>
            <color rgb="FF333333"/>
            <rFont val="Calibri"/>
            <family val="2"/>
          </rPr>
          <t>SOURCE: Gabon DHS 2012. The survey collected data on school attendance for age 3-24 and educational attainment for age 3 and above.</t>
        </r>
      </text>
    </comment>
    <comment ref="G21" authorId="0" shapeId="0" xr:uid="{00000000-0006-0000-5700-00000C000000}">
      <text>
        <r>
          <rPr>
            <sz val="10"/>
            <color rgb="FF333333"/>
            <rFont val="Calibri"/>
            <family val="2"/>
          </rPr>
          <t>SOURCE: Sao Tome and Principe MICS 2014. The survey collected data on school attendance for age 5-24 and educational attainment for age 3 and above.</t>
        </r>
      </text>
    </comment>
    <comment ref="E22" authorId="0" shapeId="0" xr:uid="{00000000-0006-0000-5700-00000D000000}">
      <text>
        <r>
          <rPr>
            <sz val="10"/>
            <color rgb="FF333333"/>
            <rFont val="Calibri"/>
            <family val="2"/>
          </rPr>
          <t>SOURCE: Comoros DHS 2012. The survey collected data on school attendance for age 3-24 and educational attainment for age 3 and above.</t>
        </r>
      </text>
    </comment>
    <comment ref="D23" authorId="0" shapeId="0" xr:uid="{00000000-0006-0000-5700-00000E000000}">
      <text>
        <r>
          <rPr>
            <sz val="10"/>
            <color rgb="FF333333"/>
            <rFont val="Calibri"/>
            <family val="2"/>
          </rPr>
          <t>SOURCE: Ethiopia DHS 2011. The survey collected data on school attendance for age 5-24 and educational attainment for age 5 and above.</t>
        </r>
      </text>
    </comment>
    <comment ref="I23" authorId="0" shapeId="0" xr:uid="{00000000-0006-0000-5700-00000F000000}">
      <text>
        <r>
          <rPr>
            <sz val="10"/>
            <color rgb="FF333333"/>
            <rFont val="Calibri"/>
            <family val="2"/>
          </rPr>
          <t>SOURCE: Ethiopia DHS 2016. The survey collected data on school attendance for age 5-24 and educational attainment for age 5 and above.</t>
        </r>
      </text>
    </comment>
    <comment ref="G24" authorId="0" shapeId="0" xr:uid="{00000000-0006-0000-5700-000010000000}">
      <text>
        <r>
          <rPr>
            <sz val="10"/>
            <color rgb="FF333333"/>
            <rFont val="Calibri"/>
            <family val="2"/>
          </rPr>
          <t>SOURCE: Kenya DHS 2014. The survey collected data on school attendance for age 3-24 and educational attainment for age 3 and above.</t>
        </r>
      </text>
    </comment>
    <comment ref="K25" authorId="0" shapeId="0" xr:uid="{00000000-0006-0000-5700-000011000000}">
      <text>
        <r>
          <rPr>
            <sz val="10"/>
            <color rgb="FF333333"/>
            <rFont val="Calibri"/>
            <family val="2"/>
          </rPr>
          <t>QUALIFIER: This data point is a NATIONAL ESTIMATE. SOURCE: Madagascar MICS 2018.</t>
        </r>
      </text>
    </comment>
    <comment ref="C26" authorId="0" shapeId="0" xr:uid="{00000000-0006-0000-5700-000012000000}">
      <text>
        <r>
          <rPr>
            <sz val="10"/>
            <color rgb="FF333333"/>
            <rFont val="Calibri"/>
            <family val="2"/>
          </rPr>
          <t>SOURCE: Rwanda DHS 2010-2011. The survey collected data on school attendance for age 3-24 and educational attainment for age 3 and above.</t>
        </r>
      </text>
    </comment>
    <comment ref="H26" authorId="0" shapeId="0" xr:uid="{00000000-0006-0000-5700-000013000000}">
      <text>
        <r>
          <rPr>
            <sz val="10"/>
            <color rgb="FF333333"/>
            <rFont val="Calibri"/>
            <family val="2"/>
          </rPr>
          <t>SOURCE: Rwanda DHS 2014-15. The survey collected data on school attendance for age 3-24 and educational attainment for age 3 and above.</t>
        </r>
      </text>
    </comment>
    <comment ref="C27" authorId="0" shapeId="0" xr:uid="{00000000-0006-0000-5700-000014000000}">
      <text>
        <r>
          <rPr>
            <sz val="10"/>
            <color rgb="FF333333"/>
            <rFont val="Calibri"/>
            <family val="2"/>
          </rPr>
          <t>SOURCE: South Sudan MICS 2010. The survey collected data on school attendance for age 5-24 and educational attainment for age 5 and above.</t>
        </r>
      </text>
    </comment>
    <comment ref="G28" authorId="0" shapeId="0" xr:uid="{00000000-0006-0000-5700-000015000000}">
      <text>
        <r>
          <rPr>
            <sz val="10"/>
            <color rgb="FF333333"/>
            <rFont val="Calibri"/>
            <family val="2"/>
          </rPr>
          <t>SOURCE: Sudan MICS 2014. The survey collected data on school attendance for age 4-24 and educational attainment for age 4 and above.</t>
        </r>
      </text>
    </comment>
    <comment ref="D29" authorId="0" shapeId="0" xr:uid="{00000000-0006-0000-5700-000016000000}">
      <text>
        <r>
          <rPr>
            <sz val="10"/>
            <color rgb="FF333333"/>
            <rFont val="Calibri"/>
            <family val="2"/>
          </rPr>
          <t>SOURCE: Uganda DHS 2011. The survey collected data on school attendance for age 3-24 and educational attainment for age 3 and above.</t>
        </r>
      </text>
    </comment>
    <comment ref="I29" authorId="0" shapeId="0" xr:uid="{00000000-0006-0000-5700-000017000000}">
      <text>
        <r>
          <rPr>
            <sz val="10"/>
            <color rgb="FF333333"/>
            <rFont val="Calibri"/>
            <family val="2"/>
          </rPr>
          <t>SOURCE: Uganda DHS 2016. The survey collected data on school attendance for age 5-24 and educational attainment for age 5 and above.</t>
        </r>
      </text>
    </comment>
    <comment ref="C30" authorId="0" shapeId="0" xr:uid="{00000000-0006-0000-5700-000018000000}">
      <text>
        <r>
          <rPr>
            <sz val="10"/>
            <color rgb="FF333333"/>
            <rFont val="Calibri"/>
            <family val="2"/>
          </rPr>
          <t>SOURCE: United Republic of Tanzania DHS 2010. The survey collected data on school attendance for age 5-24 and educational attainment for age 5 and above.</t>
        </r>
      </text>
    </comment>
    <comment ref="H30" authorId="0" shapeId="0" xr:uid="{00000000-0006-0000-5700-000019000000}">
      <text>
        <r>
          <rPr>
            <sz val="10"/>
            <color rgb="FF333333"/>
            <rFont val="Calibri"/>
            <family val="2"/>
          </rPr>
          <t>SOURCE: United Republic of Tanzania DHS 2015-16. The survey collected data on school attendance for age 5-24 and educational attainment for age 5 and above.</t>
        </r>
      </text>
    </comment>
    <comment ref="F31" authorId="0" shapeId="0" xr:uid="{00000000-0006-0000-5700-00001A000000}">
      <text>
        <r>
          <rPr>
            <sz val="10"/>
            <color rgb="FF333333"/>
            <rFont val="Calibri"/>
            <family val="2"/>
          </rPr>
          <t>SOURCE: Algeria MICS 2012-13. The survey collected data on school attendance for age 5-24 and educational attainment for age 5 and above.</t>
        </r>
      </text>
    </comment>
    <comment ref="G32" authorId="0" shapeId="0" xr:uid="{00000000-0006-0000-5700-00001B000000}">
      <text>
        <r>
          <rPr>
            <sz val="10"/>
            <color rgb="FF333333"/>
            <rFont val="Calibri"/>
            <family val="2"/>
          </rPr>
          <t>SOURCE: Egypt DHS 2014. The survey collected data on school attendance for age 6-24 and educational attainment for age 6 and above.</t>
        </r>
      </text>
    </comment>
    <comment ref="D33" authorId="0" shapeId="0" xr:uid="{00000000-0006-0000-5700-00001C000000}">
      <text>
        <r>
          <rPr>
            <sz val="10"/>
            <color rgb="FF333333"/>
            <rFont val="Calibri"/>
            <family val="2"/>
          </rPr>
          <t>SOURCE: Mauritania MICS 2010-11. The survey collected data on school attendance for age 5-24 and educational attainment for age 5 and above.</t>
        </r>
      </text>
    </comment>
    <comment ref="H33" authorId="0" shapeId="0" xr:uid="{00000000-0006-0000-5700-00001D000000}">
      <text>
        <r>
          <rPr>
            <sz val="10"/>
            <color rgb="FF333333"/>
            <rFont val="Calibri"/>
            <family val="2"/>
          </rPr>
          <t>SOURCE: Mauritania MICS 2014-15. The survey collected data on school attendance for age 5-24 and educational attainment for age 5 and above.</t>
        </r>
      </text>
    </comment>
    <comment ref="E34" authorId="0" shapeId="0" xr:uid="{00000000-0006-0000-5700-00001E000000}">
      <text>
        <r>
          <rPr>
            <sz val="10"/>
            <color rgb="FF333333"/>
            <rFont val="Calibri"/>
            <family val="2"/>
          </rPr>
          <t>SOURCE: Tunisia MICS 2011-12. The survey collected data on school attendance for age 5-24 and educational attainment for age 5 and above.</t>
        </r>
      </text>
    </comment>
    <comment ref="K34" authorId="0" shapeId="0" xr:uid="{00000000-0006-0000-5700-00001F000000}">
      <text>
        <r>
          <rPr>
            <sz val="10"/>
            <color rgb="FF333333"/>
            <rFont val="Calibri"/>
            <family val="2"/>
          </rPr>
          <t>QUALIFIER: This data point is a NATIONAL ESTIMATE. SOURCE: Tunisia MICS 2018. The survey collected data on school attendance for age 3-24 and educational attainment for age 3 and above.</t>
        </r>
      </text>
    </comment>
    <comment ref="H35" authorId="0" shapeId="0" xr:uid="{00000000-0006-0000-5700-000020000000}">
      <text>
        <r>
          <rPr>
            <sz val="10"/>
            <color rgb="FF333333"/>
            <rFont val="Calibri"/>
            <family val="2"/>
          </rPr>
          <t>SOURCE: Angola DHS 2016. The survey collected data on school attendance for age 3-24 and educational attainment for age 3 and above.</t>
        </r>
      </text>
    </comment>
    <comment ref="C36" authorId="0" shapeId="0" xr:uid="{00000000-0006-0000-5700-000021000000}">
      <text>
        <r>
          <rPr>
            <sz val="10"/>
            <color rgb="FF333333"/>
            <rFont val="Calibri"/>
            <family val="2"/>
          </rPr>
          <t>SOURCE: Swaziland MICS 2010. The survey collected data on school attendance for age 5-24 and educational attainment for age 5 and above.</t>
        </r>
      </text>
    </comment>
    <comment ref="G36" authorId="0" shapeId="0" xr:uid="{00000000-0006-0000-5700-000022000000}">
      <text>
        <r>
          <rPr>
            <sz val="10"/>
            <color rgb="FF333333"/>
            <rFont val="Calibri"/>
            <family val="2"/>
          </rPr>
          <t>SOURCE: Swaziland MICS 2014. The survey collected data on school attendance for age 5-24 and educational attainment for age 5 and above.</t>
        </r>
      </text>
    </comment>
    <comment ref="G37" authorId="0" shapeId="0" xr:uid="{00000000-0006-0000-5700-000023000000}">
      <text>
        <r>
          <rPr>
            <sz val="10"/>
            <color rgb="FF333333"/>
            <rFont val="Calibri"/>
            <family val="2"/>
          </rPr>
          <t>SOURCE: Lesotho DHS 2014. The survey collected data on school attendance for age 5-24 and educational attainment for age 5 and above.</t>
        </r>
      </text>
    </comment>
    <comment ref="K37" authorId="0" shapeId="0" xr:uid="{00000000-0006-0000-5700-000024000000}">
      <text>
        <r>
          <rPr>
            <sz val="10"/>
            <color rgb="FF333333"/>
            <rFont val="Calibri"/>
            <family val="2"/>
          </rPr>
          <t>QUALIFIER: This data point is a NATIONAL ESTIMATE. SOURCE: Lesotho MICS 2018. The survey collected data on school attendance for age 3-24 and educational attainment for age 3 and above.</t>
        </r>
      </text>
    </comment>
    <comment ref="C38" authorId="0" shapeId="0" xr:uid="{00000000-0006-0000-5700-000025000000}">
      <text>
        <r>
          <rPr>
            <sz val="10"/>
            <color rgb="FF333333"/>
            <rFont val="Calibri"/>
            <family val="2"/>
          </rPr>
          <t>SOURCE: Malawi DHS 2010. The survey collected data on school attendance for age 5-24 and educational attainment for age 5 and above.</t>
        </r>
      </text>
    </comment>
    <comment ref="I38" authorId="0" shapeId="0" xr:uid="{00000000-0006-0000-5700-000026000000}">
      <text>
        <r>
          <rPr>
            <sz val="10"/>
            <color rgb="FF333333"/>
            <rFont val="Calibri"/>
            <family val="2"/>
          </rPr>
          <t>SOURCE: Malawi DHS 2015-16. The survey collected data on school attendance for age 5-24 and educational attainment for age 5 and above.</t>
        </r>
      </text>
    </comment>
    <comment ref="D39" authorId="0" shapeId="0" xr:uid="{00000000-0006-0000-5700-000027000000}">
      <text>
        <r>
          <rPr>
            <sz val="10"/>
            <color rgb="FF333333"/>
            <rFont val="Calibri"/>
            <family val="2"/>
          </rPr>
          <t>SOURCE: Mozambique DHS 2011. The survey collected data on school attendance for age 5-24 and educational attainment for age 3 and above.</t>
        </r>
      </text>
    </comment>
    <comment ref="F40" authorId="0" shapeId="0" xr:uid="{00000000-0006-0000-5700-000028000000}">
      <text>
        <r>
          <rPr>
            <sz val="10"/>
            <color rgb="FF333333"/>
            <rFont val="Calibri"/>
            <family val="2"/>
          </rPr>
          <t>SOURCE: Namibia DHS 2013. The survey collected data on school attendance for age 5-24 and educational attainment for age 5 and above.</t>
        </r>
      </text>
    </comment>
    <comment ref="I41" authorId="0" shapeId="0" xr:uid="{00000000-0006-0000-5700-000029000000}">
      <text>
        <r>
          <rPr>
            <sz val="10"/>
            <color rgb="FF333333"/>
            <rFont val="Calibri"/>
            <family val="2"/>
          </rPr>
          <t>SOURCE: South Africa DHS 2016. The survey collected data on school attendance and educational attainment for all ages.</t>
        </r>
      </text>
    </comment>
    <comment ref="F42" authorId="0" shapeId="0" xr:uid="{00000000-0006-0000-5700-00002A000000}">
      <text>
        <r>
          <rPr>
            <sz val="10"/>
            <color rgb="FF333333"/>
            <rFont val="Calibri"/>
            <family val="2"/>
          </rPr>
          <t>SOURCE: Zambia DHS 2013-14. The survey collected data on school attendance for age 5-24 and educational attainment for age 5 and above.</t>
        </r>
      </text>
    </comment>
    <comment ref="K42" authorId="0" shapeId="0" xr:uid="{00000000-0006-0000-5700-00002B000000}">
      <text>
        <r>
          <rPr>
            <sz val="10"/>
            <color rgb="FF333333"/>
            <rFont val="Calibri"/>
            <family val="2"/>
          </rPr>
          <t>QUALIFIER: This data point is a NATIONAL ESTIMATE. SOURCE: Zambia DHS 2018. The survey collected data on school attendance for age 2-24 and educational attainment for age 2 and above.</t>
        </r>
      </text>
    </comment>
    <comment ref="C43" authorId="0" shapeId="0" xr:uid="{00000000-0006-0000-5700-00002C000000}">
      <text>
        <r>
          <rPr>
            <sz val="10"/>
            <color rgb="FF333333"/>
            <rFont val="Calibri"/>
            <family val="2"/>
          </rPr>
          <t>SOURCE: Zimbabwe DHS 2010-11. The survey collected data on school attendance for age 5-24 and educational attainment for age 5 and above.</t>
        </r>
      </text>
    </comment>
    <comment ref="H43" authorId="0" shapeId="0" xr:uid="{00000000-0006-0000-5700-00002D000000}">
      <text>
        <r>
          <rPr>
            <sz val="10"/>
            <color rgb="FF333333"/>
            <rFont val="Calibri"/>
            <family val="2"/>
          </rPr>
          <t>SOURCE: Zimbabwe DHS 2015. The survey collected data on school attendance for age 3-24 and educational attainment for age 3 and above.</t>
        </r>
      </text>
    </comment>
    <comment ref="L43" authorId="0" shapeId="0" xr:uid="{00000000-0006-0000-5700-00002E000000}">
      <text>
        <r>
          <rPr>
            <sz val="10"/>
            <color rgb="FF333333"/>
            <rFont val="Calibri"/>
            <family val="2"/>
          </rPr>
          <t>QUALIFIER: This data point is a NATIONAL ESTIMATE. SOURCE: Zimbabwe MICS 2019. The survey collected data on school attendance for age 3-24 and educational attainment for age 3 and above.</t>
        </r>
      </text>
    </comment>
    <comment ref="D44" authorId="0" shapeId="0" xr:uid="{00000000-0006-0000-5700-00002F000000}">
      <text>
        <r>
          <rPr>
            <sz val="10"/>
            <color rgb="FF333333"/>
            <rFont val="Calibri"/>
            <family val="2"/>
          </rPr>
          <t>SOURCE: Benin DHS 2011-12. The survey collected data on school attendance for age 5-24 and educational attainment for age 5 and above.</t>
        </r>
      </text>
    </comment>
    <comment ref="G44" authorId="0" shapeId="0" xr:uid="{00000000-0006-0000-5700-000030000000}">
      <text>
        <r>
          <rPr>
            <sz val="10"/>
            <color rgb="FF333333"/>
            <rFont val="Calibri"/>
            <family val="2"/>
          </rPr>
          <t>SOURCE: Benin MICS 2014. The survey collected data on school attendance for age 5-24 and educational attainment for age 5 and above.</t>
        </r>
      </text>
    </comment>
    <comment ref="K44" authorId="0" shapeId="0" xr:uid="{00000000-0006-0000-5700-000031000000}">
      <text>
        <r>
          <rPr>
            <sz val="10"/>
            <color rgb="FF333333"/>
            <rFont val="Calibri"/>
            <family val="2"/>
          </rPr>
          <t>SOURCE: Benin DHS 2017-18. The survey collected data on school attendance for age 5-24 and educational attainment for age 5 and above.</t>
        </r>
      </text>
    </comment>
    <comment ref="C45" authorId="0" shapeId="0" xr:uid="{00000000-0006-0000-5700-000032000000}">
      <text>
        <r>
          <rPr>
            <sz val="10"/>
            <color rgb="FF333333"/>
            <rFont val="Calibri"/>
            <family val="2"/>
          </rPr>
          <t>SOURCE: Burkina Faso DHS 2010. The survey collected data on school attendance for age 5-24 and educational attainment for age 5 and above.</t>
        </r>
      </text>
    </comment>
    <comment ref="E46" authorId="0" shapeId="0" xr:uid="{00000000-0006-0000-5700-000033000000}">
      <text>
        <r>
          <rPr>
            <sz val="10"/>
            <color rgb="FF333333"/>
            <rFont val="Calibri"/>
            <family val="2"/>
          </rPr>
          <t>SOURCE: Cote d'Ivoire DHS 2011-12. The survey collected data on school attendance for age 3-24 and educational attainment for age 3 and above.</t>
        </r>
      </text>
    </comment>
    <comment ref="I46" authorId="0" shapeId="0" xr:uid="{00000000-0006-0000-5700-000034000000}">
      <text>
        <r>
          <rPr>
            <sz val="10"/>
            <color rgb="FF333333"/>
            <rFont val="Calibri"/>
            <family val="2"/>
          </rPr>
          <t>SOURCE: Cote d'Ivoire MICS 2016. The survey collected data on school attendance for age 5-24 and educational attainment for age 5 and above.</t>
        </r>
      </text>
    </comment>
    <comment ref="C47" authorId="0" shapeId="0" xr:uid="{00000000-0006-0000-5700-000035000000}">
      <text>
        <r>
          <rPr>
            <sz val="10"/>
            <color rgb="FF333333"/>
            <rFont val="Calibri"/>
            <family val="2"/>
          </rPr>
          <t>SOURCE: Gambia MICS 2009-2010. The survey collected data on school attendance for age 3-24 and educational attainment for age 3 and above.</t>
        </r>
      </text>
    </comment>
    <comment ref="F47" authorId="0" shapeId="0" xr:uid="{00000000-0006-0000-5700-000036000000}">
      <text>
        <r>
          <rPr>
            <sz val="10"/>
            <color rgb="FF333333"/>
            <rFont val="Calibri"/>
            <family val="2"/>
          </rPr>
          <t>SOURCE: Gambia DHS 2013. The survey collected data on school attendance for age 3-24 and educational attainment for age 3 and above.</t>
        </r>
      </text>
    </comment>
    <comment ref="K47" authorId="0" shapeId="0" xr:uid="{00000000-0006-0000-5700-000037000000}">
      <text>
        <r>
          <rPr>
            <sz val="10"/>
            <color rgb="FF333333"/>
            <rFont val="Calibri"/>
            <family val="2"/>
          </rPr>
          <t>QUALIFIER: This data point is a NATIONAL ESTIMATE. SOURCE: Gambia MICS 2018. The survey collected data on school attendance for age 3-24 and educational attainment for age 3 and above.</t>
        </r>
      </text>
    </comment>
    <comment ref="G48" authorId="0" shapeId="0" xr:uid="{00000000-0006-0000-5700-000038000000}">
      <text>
        <r>
          <rPr>
            <sz val="10"/>
            <color rgb="FF333333"/>
            <rFont val="Calibri"/>
            <family val="2"/>
          </rPr>
          <t>QUALIFIER: This data point is a NATIONAL ESTIMATE. SOURCE: Ghana DHS 2014. The survey collected data on school attendance for age 3-24 and educational attainment for age 3 and above.</t>
        </r>
      </text>
    </comment>
    <comment ref="K48" authorId="0" shapeId="0" xr:uid="{00000000-0006-0000-5700-000039000000}">
      <text>
        <r>
          <rPr>
            <sz val="10"/>
            <color rgb="FF333333"/>
            <rFont val="Calibri"/>
            <family val="2"/>
          </rPr>
          <t>QUALIFIER: This data point is a NATIONAL ESTIMATE. SOURCE: Ghana MICS 2017-18. The survey collected data on school attendance for age 3-24 and educational attainment for age 3 and above.</t>
        </r>
      </text>
    </comment>
    <comment ref="E49" authorId="0" shapeId="0" xr:uid="{00000000-0006-0000-5700-00003A000000}">
      <text>
        <r>
          <rPr>
            <sz val="10"/>
            <color rgb="FF333333"/>
            <rFont val="Calibri"/>
            <family val="2"/>
          </rPr>
          <t>SOURCE: Guinea DHS 2012. The survey collected data on school attendance for age 3-24 and educational attainment for age 3 and above.</t>
        </r>
      </text>
    </comment>
    <comment ref="I49" authorId="0" shapeId="0" xr:uid="{00000000-0006-0000-5700-00003B000000}">
      <text>
        <r>
          <rPr>
            <sz val="10"/>
            <color rgb="FF333333"/>
            <rFont val="Calibri"/>
            <family val="2"/>
          </rPr>
          <t>SOURCE: Guinea MICS 2016. The survey collected data on school attendance for age 5-24 and educational attainment for age 5 and above.</t>
        </r>
      </text>
    </comment>
    <comment ref="K49" authorId="0" shapeId="0" xr:uid="{00000000-0006-0000-5700-00003C000000}">
      <text>
        <r>
          <rPr>
            <sz val="10"/>
            <color rgb="FF333333"/>
            <rFont val="Calibri"/>
            <family val="2"/>
          </rPr>
          <t>QUALIFIER: This data point is a NATIONAL ESTIMATE. SOURCE: Guinea DHS 2018. The survey collected data on school attendance for age 5-24 and educational attainment for age 5 and above.</t>
        </r>
      </text>
    </comment>
    <comment ref="G50" authorId="0" shapeId="0" xr:uid="{00000000-0006-0000-5700-00003D000000}">
      <text>
        <r>
          <rPr>
            <sz val="10"/>
            <color rgb="FF333333"/>
            <rFont val="Calibri"/>
            <family val="2"/>
          </rPr>
          <t>SOURCE: Guinea-Bissau MICS 2014. The survey collected data on school attendance for age 5-24 and educational attainment for age 5 and above.</t>
        </r>
      </text>
    </comment>
    <comment ref="F51" authorId="0" shapeId="0" xr:uid="{00000000-0006-0000-5700-00003E000000}">
      <text>
        <r>
          <rPr>
            <sz val="10"/>
            <color rgb="FF333333"/>
            <rFont val="Calibri"/>
            <family val="2"/>
          </rPr>
          <t>SOURCE: Liberia DHS 2013. The survey collected data on school attendance for age 5-24 and educational attainment for age 5 and above.</t>
        </r>
      </text>
    </comment>
    <comment ref="F52" authorId="0" shapeId="0" xr:uid="{00000000-0006-0000-5700-00003F000000}">
      <text>
        <r>
          <rPr>
            <sz val="10"/>
            <color rgb="FF333333"/>
            <rFont val="Calibri"/>
            <family val="2"/>
          </rPr>
          <t>SOURCE: Mali DHS 2012-13. The survey collected data on school attendance for age 5-24 and educational attainment for age 5 and above.</t>
        </r>
      </text>
    </comment>
    <comment ref="H52" authorId="0" shapeId="0" xr:uid="{00000000-0006-0000-5700-000040000000}">
      <text>
        <r>
          <rPr>
            <sz val="10"/>
            <color rgb="FF333333"/>
            <rFont val="Calibri"/>
            <family val="2"/>
          </rPr>
          <t>SOURCE: Mali MICS 2015. The survey collected data on school attendance for age 5-24 and educational attainment for age 5 and above.</t>
        </r>
      </text>
    </comment>
    <comment ref="K52" authorId="0" shapeId="0" xr:uid="{00000000-0006-0000-5700-000041000000}">
      <text>
        <r>
          <rPr>
            <sz val="10"/>
            <color rgb="FF333333"/>
            <rFont val="Calibri"/>
            <family val="2"/>
          </rPr>
          <t>QUALIFIER: This data point is a NATIONAL ESTIMATE. SOURCE: Mali DHS 2018. The survey collected data on school attendance for age 5-24 and educational attainment for age 5 and above.</t>
        </r>
      </text>
    </comment>
    <comment ref="E53" authorId="0" shapeId="0" xr:uid="{00000000-0006-0000-5700-000042000000}">
      <text>
        <r>
          <rPr>
            <sz val="10"/>
            <color rgb="FF333333"/>
            <rFont val="Calibri"/>
            <family val="2"/>
          </rPr>
          <t>SOURCE: Niger DHS 2012. The survey collected data on school attendance for age 5-24 and educational attainment for age 5 and above.</t>
        </r>
      </text>
    </comment>
    <comment ref="D54" authorId="0" shapeId="0" xr:uid="{00000000-0006-0000-5700-000043000000}">
      <text>
        <r>
          <rPr>
            <sz val="10"/>
            <color rgb="FF333333"/>
            <rFont val="Calibri"/>
            <family val="2"/>
          </rPr>
          <t>SOURCE: Nigeria MICS 2011. The survey collected data on school attendance for age 5-24 and educational attainment for age 5 and above.</t>
        </r>
      </text>
    </comment>
    <comment ref="F54" authorId="0" shapeId="0" xr:uid="{00000000-0006-0000-5700-000044000000}">
      <text>
        <r>
          <rPr>
            <sz val="10"/>
            <color rgb="FF333333"/>
            <rFont val="Calibri"/>
            <family val="2"/>
          </rPr>
          <t>SOURCE: Nigeria DHS 2013. The survey collected data on school attendance for age 5-24 and educational attainment for age 5 and above.</t>
        </r>
      </text>
    </comment>
    <comment ref="I54" authorId="0" shapeId="0" xr:uid="{00000000-0006-0000-5700-000045000000}">
      <text>
        <r>
          <rPr>
            <sz val="10"/>
            <color rgb="FF333333"/>
            <rFont val="Calibri"/>
            <family val="2"/>
          </rPr>
          <t>SOURCE: Nigeria MICS 2016-17. The survey collected data on school attendance for age 5-24 and educational attainment for age 5 and above.</t>
        </r>
      </text>
    </comment>
    <comment ref="K54" authorId="0" shapeId="0" xr:uid="{00000000-0006-0000-5700-000046000000}">
      <text>
        <r>
          <rPr>
            <sz val="10"/>
            <color rgb="FF333333"/>
            <rFont val="Calibri"/>
            <family val="2"/>
          </rPr>
          <t>QUALIFIER: This data point is a NATIONAL ESTIMATE. SOURCE: Nigeria DHS 2018. The survey collected data on school attendance for age 5-24 and educational attainment for age 5 and above.</t>
        </r>
      </text>
    </comment>
    <comment ref="D55" authorId="0" shapeId="0" xr:uid="{00000000-0006-0000-5700-000047000000}">
      <text>
        <r>
          <rPr>
            <sz val="10"/>
            <color rgb="FF333333"/>
            <rFont val="Calibri"/>
            <family val="2"/>
          </rPr>
          <t>SOURCE: Senegal DHS 2010-11. The survey collected data on school attendance for age 5-24 and educational attainment for age 5 and above.</t>
        </r>
      </text>
    </comment>
    <comment ref="I55" authorId="0" shapeId="0" xr:uid="{00000000-0006-0000-5700-000048000000}">
      <text>
        <r>
          <rPr>
            <sz val="10"/>
            <color rgb="FF333333"/>
            <rFont val="Calibri"/>
            <family val="2"/>
          </rPr>
          <t>SOURCE: Senegal DHS 2015-16. The survey collected data on school attendance for age 5-24 and educational attainment for age 5 and above.</t>
        </r>
      </text>
    </comment>
    <comment ref="J55" authorId="0" shapeId="0" xr:uid="{00000000-0006-0000-5700-000049000000}">
      <text>
        <r>
          <rPr>
            <sz val="10"/>
            <color rgb="FF333333"/>
            <rFont val="Calibri"/>
            <family val="2"/>
          </rPr>
          <t>SOURCE: Senegal DHS 2017. The survey collected data on school attendance for age 5-24 and educational attainment for age 5 and above.</t>
        </r>
      </text>
    </comment>
    <comment ref="F56" authorId="0" shapeId="0" xr:uid="{00000000-0006-0000-5700-00004A000000}">
      <text>
        <r>
          <rPr>
            <sz val="10"/>
            <color rgb="FF333333"/>
            <rFont val="Calibri"/>
            <family val="2"/>
          </rPr>
          <t>SOURCE: Sierra Leone DHS 2013. The survey collected data on school attendance for age 5-24 and educational attainment for age 5 and above.</t>
        </r>
      </text>
    </comment>
    <comment ref="J56" authorId="0" shapeId="0" xr:uid="{00000000-0006-0000-5700-00004B000000}">
      <text>
        <r>
          <rPr>
            <sz val="10"/>
            <color rgb="FF333333"/>
            <rFont val="Calibri"/>
            <family val="2"/>
          </rPr>
          <t>SOURCE: Sierra Leone MICS 2017. The survey collected data on school attendance for age 3-24 and educational attainment for age 3 and above.</t>
        </r>
      </text>
    </comment>
    <comment ref="C57" authorId="0" shapeId="0" xr:uid="{00000000-0006-0000-5700-00004C000000}">
      <text>
        <r>
          <rPr>
            <sz val="10"/>
            <color rgb="FF333333"/>
            <rFont val="Calibri"/>
            <family val="2"/>
          </rPr>
          <t>SOURCE: Togo MICS 2010. The survey collected data on school attendance for age 3-24 and educational attainment for age 3 and above.</t>
        </r>
      </text>
    </comment>
    <comment ref="G57" authorId="0" shapeId="0" xr:uid="{00000000-0006-0000-5700-00004D000000}">
      <text>
        <r>
          <rPr>
            <sz val="10"/>
            <color rgb="FF333333"/>
            <rFont val="Calibri"/>
            <family val="2"/>
          </rPr>
          <t>SOURCE: Togo DHS 2013-14. The survey collected data on school attendance for age 3-24 and educational attainment for age 3 and above.</t>
        </r>
      </text>
    </comment>
    <comment ref="J57" authorId="0" shapeId="0" xr:uid="{00000000-0006-0000-5700-00004E000000}">
      <text>
        <r>
          <rPr>
            <sz val="10"/>
            <color rgb="FF333333"/>
            <rFont val="Calibri"/>
            <family val="2"/>
          </rPr>
          <t>QUALIFIER: This data point is a NATIONAL ESTIMATE. SOURCE: Togo MICS 2017. The survey collected data on school attendance for age 3-24 and educational attainment for age 3 and above.</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5800-000001000000}">
      <text>
        <r>
          <rPr>
            <sz val="10"/>
            <color rgb="FF333333"/>
            <rFont val="Calibri"/>
            <family val="2"/>
          </rPr>
          <t>SOURCE: Burundi DHS 2010. The survey collected data on school attendance for age 5-24 and educational attainment for age 5 and above.</t>
        </r>
      </text>
    </comment>
    <comment ref="J14" authorId="0" shapeId="0" xr:uid="{00000000-0006-0000-5800-000002000000}">
      <text>
        <r>
          <rPr>
            <sz val="10"/>
            <color rgb="FF333333"/>
            <rFont val="Calibri"/>
            <family val="2"/>
          </rPr>
          <t>QUALIFIER: This data point is a NATIONAL ESTIMATE. SOURCE: Burundi DHS 2016-17. The survey collected data on school attendance for age 3-24 and educational attainment for age 3 and above.</t>
        </r>
      </text>
    </comment>
    <comment ref="D15" authorId="0" shapeId="0" xr:uid="{00000000-0006-0000-5800-000003000000}">
      <text>
        <r>
          <rPr>
            <sz val="10"/>
            <color rgb="FF333333"/>
            <rFont val="Calibri"/>
            <family val="2"/>
          </rPr>
          <t>SOURCE: Cameroon DHS 2011. The survey collected data on school attendance for age 3-24 and educational attainment for age 3 and above.</t>
        </r>
      </text>
    </comment>
    <comment ref="G15" authorId="0" shapeId="0" xr:uid="{00000000-0006-0000-5800-000004000000}">
      <text>
        <r>
          <rPr>
            <sz val="10"/>
            <color rgb="FF333333"/>
            <rFont val="Calibri"/>
            <family val="2"/>
          </rPr>
          <t>SOURCE: Cameroon MICS 2013-14. The survey collected data on school attendance for age 5-24 and educational attainment for age 5 and above.</t>
        </r>
      </text>
    </comment>
    <comment ref="C16" authorId="0" shapeId="0" xr:uid="{00000000-0006-0000-5800-000005000000}">
      <text>
        <r>
          <rPr>
            <sz val="10"/>
            <color rgb="FF333333"/>
            <rFont val="Calibri"/>
            <family val="2"/>
          </rPr>
          <t>SOURCE: Central African Republic MICS 2009-10. The survey collected data on school attendance for age 5-24 and educational attainment for age 5 and above.</t>
        </r>
      </text>
    </comment>
    <comment ref="G17" authorId="0" shapeId="0" xr:uid="{00000000-0006-0000-5800-000006000000}">
      <text>
        <r>
          <rPr>
            <sz val="10"/>
            <color rgb="FF333333"/>
            <rFont val="Calibri"/>
            <family val="2"/>
          </rPr>
          <t>SOURCE: Chad DHS 2014. The survey collected data on school attendance for age 5-24 and educational attainment for age 5 and above.</t>
        </r>
      </text>
    </comment>
    <comment ref="E18" authorId="0" shapeId="0" xr:uid="{00000000-0006-0000-5800-000007000000}">
      <text>
        <r>
          <rPr>
            <sz val="10"/>
            <color rgb="FF333333"/>
            <rFont val="Calibri"/>
            <family val="2"/>
          </rPr>
          <t>SOURCE: Congo DHS 2011-12. The survey collected data on school attendance for age 5-24 and educational attainment for age 5 and above.</t>
        </r>
      </text>
    </comment>
    <comment ref="H18" authorId="0" shapeId="0" xr:uid="{00000000-0006-0000-5800-000008000000}">
      <text>
        <r>
          <rPr>
            <sz val="10"/>
            <color rgb="FF333333"/>
            <rFont val="Calibri"/>
            <family val="2"/>
          </rPr>
          <t>SOURCE: Congo MICS 2014-15. The survey collected data on school attendance for age 5-24 and educational attainment for age 5 and above.</t>
        </r>
      </text>
    </comment>
    <comment ref="C19" authorId="0" shapeId="0" xr:uid="{00000000-0006-0000-5800-000009000000}">
      <text>
        <r>
          <rPr>
            <sz val="10"/>
            <color rgb="FF333333"/>
            <rFont val="Calibri"/>
            <family val="2"/>
          </rPr>
          <t>SOURCE: Democratic Republic of the Congo MICS 2010. The survey collected data on school attendance for age 5-24 and educational attainment for age 5 and above.</t>
        </r>
      </text>
    </comment>
    <comment ref="F19" authorId="0" shapeId="0" xr:uid="{00000000-0006-0000-5800-00000A000000}">
      <text>
        <r>
          <rPr>
            <sz val="10"/>
            <color rgb="FF333333"/>
            <rFont val="Calibri"/>
            <family val="2"/>
          </rPr>
          <t>SOURCE: Democratic Republic of the Congo DHS 2013-14. The survey collected data on school attendance for age 5-24 and educational attainment for age 5 and above.</t>
        </r>
      </text>
    </comment>
    <comment ref="E20" authorId="0" shapeId="0" xr:uid="{00000000-0006-0000-5800-00000B000000}">
      <text>
        <r>
          <rPr>
            <sz val="10"/>
            <color rgb="FF333333"/>
            <rFont val="Calibri"/>
            <family val="2"/>
          </rPr>
          <t>SOURCE: Gabon DHS 2012. The survey collected data on school attendance for age 3-24 and educational attainment for age 3 and above.</t>
        </r>
      </text>
    </comment>
    <comment ref="G21" authorId="0" shapeId="0" xr:uid="{00000000-0006-0000-5800-00000C000000}">
      <text>
        <r>
          <rPr>
            <sz val="10"/>
            <color rgb="FF333333"/>
            <rFont val="Calibri"/>
            <family val="2"/>
          </rPr>
          <t>SOURCE: Sao Tome and Principe MICS 2014. The survey collected data on school attendance for age 5-24 and educational attainment for age 3 and above.</t>
        </r>
      </text>
    </comment>
    <comment ref="E22" authorId="0" shapeId="0" xr:uid="{00000000-0006-0000-5800-00000D000000}">
      <text>
        <r>
          <rPr>
            <sz val="10"/>
            <color rgb="FF333333"/>
            <rFont val="Calibri"/>
            <family val="2"/>
          </rPr>
          <t>SOURCE: Comoros DHS 2012. The survey collected data on school attendance for age 3-24 and educational attainment for age 3 and above.</t>
        </r>
      </text>
    </comment>
    <comment ref="D23" authorId="0" shapeId="0" xr:uid="{00000000-0006-0000-5800-00000E000000}">
      <text>
        <r>
          <rPr>
            <sz val="10"/>
            <color rgb="FF333333"/>
            <rFont val="Calibri"/>
            <family val="2"/>
          </rPr>
          <t>SOURCE: Ethiopia DHS 2011. The survey collected data on school attendance for age 5-24 and educational attainment for age 5 and above.</t>
        </r>
      </text>
    </comment>
    <comment ref="I23" authorId="0" shapeId="0" xr:uid="{00000000-0006-0000-5800-00000F000000}">
      <text>
        <r>
          <rPr>
            <sz val="10"/>
            <color rgb="FF333333"/>
            <rFont val="Calibri"/>
            <family val="2"/>
          </rPr>
          <t>SOURCE: Ethiopia DHS 2016. The survey collected data on school attendance for age 5-24 and educational attainment for age 5 and above.</t>
        </r>
      </text>
    </comment>
    <comment ref="G24" authorId="0" shapeId="0" xr:uid="{00000000-0006-0000-5800-000010000000}">
      <text>
        <r>
          <rPr>
            <sz val="10"/>
            <color rgb="FF333333"/>
            <rFont val="Calibri"/>
            <family val="2"/>
          </rPr>
          <t>SOURCE: Kenya DHS 2014. The survey collected data on school attendance for age 3-24 and educational attainment for age 3 and above.</t>
        </r>
      </text>
    </comment>
    <comment ref="K25" authorId="0" shapeId="0" xr:uid="{00000000-0006-0000-5800-000011000000}">
      <text>
        <r>
          <rPr>
            <sz val="10"/>
            <color rgb="FF333333"/>
            <rFont val="Calibri"/>
            <family val="2"/>
          </rPr>
          <t>QUALIFIER: This data point is a NATIONAL ESTIMATE. SOURCE: Madagascar MICS 2018.</t>
        </r>
      </text>
    </comment>
    <comment ref="C26" authorId="0" shapeId="0" xr:uid="{00000000-0006-0000-5800-000012000000}">
      <text>
        <r>
          <rPr>
            <sz val="10"/>
            <color rgb="FF333333"/>
            <rFont val="Calibri"/>
            <family val="2"/>
          </rPr>
          <t>SOURCE: Rwanda DHS 2010-2011. The survey collected data on school attendance for age 3-24 and educational attainment for age 3 and above.</t>
        </r>
      </text>
    </comment>
    <comment ref="H26" authorId="0" shapeId="0" xr:uid="{00000000-0006-0000-5800-000013000000}">
      <text>
        <r>
          <rPr>
            <sz val="10"/>
            <color rgb="FF333333"/>
            <rFont val="Calibri"/>
            <family val="2"/>
          </rPr>
          <t>SOURCE: Rwanda DHS 2014-15. The survey collected data on school attendance for age 3-24 and educational attainment for age 3 and above.</t>
        </r>
      </text>
    </comment>
    <comment ref="C27" authorId="0" shapeId="0" xr:uid="{00000000-0006-0000-5800-000014000000}">
      <text>
        <r>
          <rPr>
            <sz val="10"/>
            <color rgb="FF333333"/>
            <rFont val="Calibri"/>
            <family val="2"/>
          </rPr>
          <t>SOURCE: South Sudan MICS 2010. The survey collected data on school attendance for age 5-24 and educational attainment for age 5 and above.</t>
        </r>
      </text>
    </comment>
    <comment ref="G28" authorId="0" shapeId="0" xr:uid="{00000000-0006-0000-5800-000015000000}">
      <text>
        <r>
          <rPr>
            <sz val="10"/>
            <color rgb="FF333333"/>
            <rFont val="Calibri"/>
            <family val="2"/>
          </rPr>
          <t>SOURCE: Sudan MICS 2014. The survey collected data on school attendance for age 4-24 and educational attainment for age 4 and above.</t>
        </r>
      </text>
    </comment>
    <comment ref="D29" authorId="0" shapeId="0" xr:uid="{00000000-0006-0000-5800-000016000000}">
      <text>
        <r>
          <rPr>
            <sz val="10"/>
            <color rgb="FF333333"/>
            <rFont val="Calibri"/>
            <family val="2"/>
          </rPr>
          <t>SOURCE: Uganda DHS 2011. The survey collected data on school attendance for age 3-24 and educational attainment for age 3 and above.</t>
        </r>
      </text>
    </comment>
    <comment ref="I29" authorId="0" shapeId="0" xr:uid="{00000000-0006-0000-5800-000017000000}">
      <text>
        <r>
          <rPr>
            <sz val="10"/>
            <color rgb="FF333333"/>
            <rFont val="Calibri"/>
            <family val="2"/>
          </rPr>
          <t>SOURCE: Uganda DHS 2016. The survey collected data on school attendance for age 5-24 and educational attainment for age 5 and above.</t>
        </r>
      </text>
    </comment>
    <comment ref="C30" authorId="0" shapeId="0" xr:uid="{00000000-0006-0000-5800-000018000000}">
      <text>
        <r>
          <rPr>
            <sz val="10"/>
            <color rgb="FF333333"/>
            <rFont val="Calibri"/>
            <family val="2"/>
          </rPr>
          <t>SOURCE: United Republic of Tanzania DHS 2010. The survey collected data on school attendance for age 5-24 and educational attainment for age 5 and above.</t>
        </r>
      </text>
    </comment>
    <comment ref="H30" authorId="0" shapeId="0" xr:uid="{00000000-0006-0000-5800-000019000000}">
      <text>
        <r>
          <rPr>
            <sz val="10"/>
            <color rgb="FF333333"/>
            <rFont val="Calibri"/>
            <family val="2"/>
          </rPr>
          <t>SOURCE: United Republic of Tanzania DHS 2015-16. The survey collected data on school attendance for age 5-24 and educational attainment for age 5 and above.</t>
        </r>
      </text>
    </comment>
    <comment ref="F31" authorId="0" shapeId="0" xr:uid="{00000000-0006-0000-5800-00001A000000}">
      <text>
        <r>
          <rPr>
            <sz val="10"/>
            <color rgb="FF333333"/>
            <rFont val="Calibri"/>
            <family val="2"/>
          </rPr>
          <t>SOURCE: Algeria MICS 2012-13. The survey collected data on school attendance for age 5-24 and educational attainment for age 5 and above.</t>
        </r>
      </text>
    </comment>
    <comment ref="G32" authorId="0" shapeId="0" xr:uid="{00000000-0006-0000-5800-00001B000000}">
      <text>
        <r>
          <rPr>
            <sz val="10"/>
            <color rgb="FF333333"/>
            <rFont val="Calibri"/>
            <family val="2"/>
          </rPr>
          <t>SOURCE: Egypt DHS 2014. The survey collected data on school attendance for age 6-24 and educational attainment for age 6 and above.</t>
        </r>
      </text>
    </comment>
    <comment ref="D33" authorId="0" shapeId="0" xr:uid="{00000000-0006-0000-5800-00001C000000}">
      <text>
        <r>
          <rPr>
            <sz val="10"/>
            <color rgb="FF333333"/>
            <rFont val="Calibri"/>
            <family val="2"/>
          </rPr>
          <t>SOURCE: Mauritania MICS 2010-11. The survey collected data on school attendance for age 5-24 and educational attainment for age 5 and above.</t>
        </r>
      </text>
    </comment>
    <comment ref="H33" authorId="0" shapeId="0" xr:uid="{00000000-0006-0000-5800-00001D000000}">
      <text>
        <r>
          <rPr>
            <sz val="10"/>
            <color rgb="FF333333"/>
            <rFont val="Calibri"/>
            <family val="2"/>
          </rPr>
          <t>SOURCE: Mauritania MICS 2014-15. The survey collected data on school attendance for age 5-24 and educational attainment for age 5 and above.</t>
        </r>
      </text>
    </comment>
    <comment ref="E34" authorId="0" shapeId="0" xr:uid="{00000000-0006-0000-5800-00001E000000}">
      <text>
        <r>
          <rPr>
            <sz val="10"/>
            <color rgb="FF333333"/>
            <rFont val="Calibri"/>
            <family val="2"/>
          </rPr>
          <t>SOURCE: Tunisia MICS 2011-12. The survey collected data on school attendance for age 5-24 and educational attainment for age 5 and above.</t>
        </r>
      </text>
    </comment>
    <comment ref="K34" authorId="0" shapeId="0" xr:uid="{00000000-0006-0000-5800-00001F000000}">
      <text>
        <r>
          <rPr>
            <sz val="10"/>
            <color rgb="FF333333"/>
            <rFont val="Calibri"/>
            <family val="2"/>
          </rPr>
          <t>QUALIFIER: This data point is a NATIONAL ESTIMATE. SOURCE: Tunisia MICS 2018. The survey collected data on school attendance for age 3-24 and educational attainment for age 3 and above.</t>
        </r>
      </text>
    </comment>
    <comment ref="H35" authorId="0" shapeId="0" xr:uid="{00000000-0006-0000-5800-000020000000}">
      <text>
        <r>
          <rPr>
            <sz val="10"/>
            <color rgb="FF333333"/>
            <rFont val="Calibri"/>
            <family val="2"/>
          </rPr>
          <t>SOURCE: Angola DHS 2016. The survey collected data on school attendance for age 3-24 and educational attainment for age 3 and above.</t>
        </r>
      </text>
    </comment>
    <comment ref="C36" authorId="0" shapeId="0" xr:uid="{00000000-0006-0000-5800-000021000000}">
      <text>
        <r>
          <rPr>
            <sz val="10"/>
            <color rgb="FF333333"/>
            <rFont val="Calibri"/>
            <family val="2"/>
          </rPr>
          <t>SOURCE: Swaziland MICS 2010. The survey collected data on school attendance for age 5-24 and educational attainment for age 5 and above.</t>
        </r>
      </text>
    </comment>
    <comment ref="G36" authorId="0" shapeId="0" xr:uid="{00000000-0006-0000-5800-000022000000}">
      <text>
        <r>
          <rPr>
            <sz val="10"/>
            <color rgb="FF333333"/>
            <rFont val="Calibri"/>
            <family val="2"/>
          </rPr>
          <t>SOURCE: Swaziland MICS 2014. The survey collected data on school attendance for age 5-24 and educational attainment for age 5 and above.</t>
        </r>
      </text>
    </comment>
    <comment ref="G37" authorId="0" shapeId="0" xr:uid="{00000000-0006-0000-5800-000023000000}">
      <text>
        <r>
          <rPr>
            <sz val="10"/>
            <color rgb="FF333333"/>
            <rFont val="Calibri"/>
            <family val="2"/>
          </rPr>
          <t>SOURCE: Lesotho DHS 2014. The survey collected data on school attendance for age 5-24 and educational attainment for age 5 and above.</t>
        </r>
      </text>
    </comment>
    <comment ref="K37" authorId="0" shapeId="0" xr:uid="{00000000-0006-0000-5800-000024000000}">
      <text>
        <r>
          <rPr>
            <sz val="10"/>
            <color rgb="FF333333"/>
            <rFont val="Calibri"/>
            <family val="2"/>
          </rPr>
          <t>QUALIFIER: This data point is a NATIONAL ESTIMATE. SOURCE: Lesotho MICS 2018. The survey collected data on school attendance for age 3-24 and educational attainment for age 3 and above.</t>
        </r>
      </text>
    </comment>
    <comment ref="C38" authorId="0" shapeId="0" xr:uid="{00000000-0006-0000-5800-000025000000}">
      <text>
        <r>
          <rPr>
            <sz val="10"/>
            <color rgb="FF333333"/>
            <rFont val="Calibri"/>
            <family val="2"/>
          </rPr>
          <t>SOURCE: Malawi DHS 2010. The survey collected data on school attendance for age 5-24 and educational attainment for age 5 and above.</t>
        </r>
      </text>
    </comment>
    <comment ref="I38" authorId="0" shapeId="0" xr:uid="{00000000-0006-0000-5800-000026000000}">
      <text>
        <r>
          <rPr>
            <sz val="10"/>
            <color rgb="FF333333"/>
            <rFont val="Calibri"/>
            <family val="2"/>
          </rPr>
          <t>SOURCE: Malawi DHS 2015-16. The survey collected data on school attendance for age 5-24 and educational attainment for age 5 and above.</t>
        </r>
      </text>
    </comment>
    <comment ref="D39" authorId="0" shapeId="0" xr:uid="{00000000-0006-0000-5800-000027000000}">
      <text>
        <r>
          <rPr>
            <sz val="10"/>
            <color rgb="FF333333"/>
            <rFont val="Calibri"/>
            <family val="2"/>
          </rPr>
          <t>SOURCE: Mozambique DHS 2011. The survey collected data on school attendance for age 5-24 and educational attainment for age 3 and above.</t>
        </r>
      </text>
    </comment>
    <comment ref="F40" authorId="0" shapeId="0" xr:uid="{00000000-0006-0000-5800-000028000000}">
      <text>
        <r>
          <rPr>
            <sz val="10"/>
            <color rgb="FF333333"/>
            <rFont val="Calibri"/>
            <family val="2"/>
          </rPr>
          <t>SOURCE: Namibia DHS 2013. The survey collected data on school attendance for age 5-24 and educational attainment for age 5 and above.</t>
        </r>
      </text>
    </comment>
    <comment ref="I41" authorId="0" shapeId="0" xr:uid="{00000000-0006-0000-5800-000029000000}">
      <text>
        <r>
          <rPr>
            <sz val="10"/>
            <color rgb="FF333333"/>
            <rFont val="Calibri"/>
            <family val="2"/>
          </rPr>
          <t>SOURCE: South Africa DHS 2016. The survey collected data on school attendance and educational attainment for all ages.</t>
        </r>
      </text>
    </comment>
    <comment ref="F42" authorId="0" shapeId="0" xr:uid="{00000000-0006-0000-5800-00002A000000}">
      <text>
        <r>
          <rPr>
            <sz val="10"/>
            <color rgb="FF333333"/>
            <rFont val="Calibri"/>
            <family val="2"/>
          </rPr>
          <t>SOURCE: Zambia DHS 2013-14. The survey collected data on school attendance for age 5-24 and educational attainment for age 5 and above.</t>
        </r>
      </text>
    </comment>
    <comment ref="K42" authorId="0" shapeId="0" xr:uid="{00000000-0006-0000-5800-00002B000000}">
      <text>
        <r>
          <rPr>
            <sz val="10"/>
            <color rgb="FF333333"/>
            <rFont val="Calibri"/>
            <family val="2"/>
          </rPr>
          <t>QUALIFIER: This data point is a NATIONAL ESTIMATE. SOURCE: Zambia DHS 2018. The survey collected data on school attendance for age 2-24 and educational attainment for age 2 and above.</t>
        </r>
      </text>
    </comment>
    <comment ref="C43" authorId="0" shapeId="0" xr:uid="{00000000-0006-0000-5800-00002C000000}">
      <text>
        <r>
          <rPr>
            <sz val="10"/>
            <color rgb="FF333333"/>
            <rFont val="Calibri"/>
            <family val="2"/>
          </rPr>
          <t>SOURCE: Zimbabwe DHS 2010-11. The survey collected data on school attendance for age 5-24 and educational attainment for age 5 and above.</t>
        </r>
      </text>
    </comment>
    <comment ref="H43" authorId="0" shapeId="0" xr:uid="{00000000-0006-0000-5800-00002D000000}">
      <text>
        <r>
          <rPr>
            <sz val="10"/>
            <color rgb="FF333333"/>
            <rFont val="Calibri"/>
            <family val="2"/>
          </rPr>
          <t>SOURCE: Zimbabwe DHS 2015. The survey collected data on school attendance for age 3-24 and educational attainment for age 3 and above.</t>
        </r>
      </text>
    </comment>
    <comment ref="L43" authorId="0" shapeId="0" xr:uid="{00000000-0006-0000-5800-00002E000000}">
      <text>
        <r>
          <rPr>
            <sz val="10"/>
            <color rgb="FF333333"/>
            <rFont val="Calibri"/>
            <family val="2"/>
          </rPr>
          <t>QUALIFIER: This data point is a NATIONAL ESTIMATE. SOURCE: Zimbabwe MICS 2019. The survey collected data on school attendance for age 3-24 and educational attainment for age 3 and above.</t>
        </r>
      </text>
    </comment>
    <comment ref="D44" authorId="0" shapeId="0" xr:uid="{00000000-0006-0000-5800-00002F000000}">
      <text>
        <r>
          <rPr>
            <sz val="10"/>
            <color rgb="FF333333"/>
            <rFont val="Calibri"/>
            <family val="2"/>
          </rPr>
          <t>SOURCE: Benin DHS 2011-12. The survey collected data on school attendance for age 5-24 and educational attainment for age 5 and above.</t>
        </r>
      </text>
    </comment>
    <comment ref="G44" authorId="0" shapeId="0" xr:uid="{00000000-0006-0000-5800-000030000000}">
      <text>
        <r>
          <rPr>
            <sz val="10"/>
            <color rgb="FF333333"/>
            <rFont val="Calibri"/>
            <family val="2"/>
          </rPr>
          <t>SOURCE: Benin MICS 2014. The survey collected data on school attendance for age 5-24 and educational attainment for age 5 and above.</t>
        </r>
      </text>
    </comment>
    <comment ref="K44" authorId="0" shapeId="0" xr:uid="{00000000-0006-0000-5800-000031000000}">
      <text>
        <r>
          <rPr>
            <sz val="10"/>
            <color rgb="FF333333"/>
            <rFont val="Calibri"/>
            <family val="2"/>
          </rPr>
          <t>SOURCE: Benin DHS 2017-18. The survey collected data on school attendance for age 5-24 and educational attainment for age 5 and above.</t>
        </r>
      </text>
    </comment>
    <comment ref="C45" authorId="0" shapeId="0" xr:uid="{00000000-0006-0000-5800-000032000000}">
      <text>
        <r>
          <rPr>
            <sz val="10"/>
            <color rgb="FF333333"/>
            <rFont val="Calibri"/>
            <family val="2"/>
          </rPr>
          <t>SOURCE: Burkina Faso DHS 2010. The survey collected data on school attendance for age 5-24 and educational attainment for age 5 and above.</t>
        </r>
      </text>
    </comment>
    <comment ref="E46" authorId="0" shapeId="0" xr:uid="{00000000-0006-0000-5800-000033000000}">
      <text>
        <r>
          <rPr>
            <sz val="10"/>
            <color rgb="FF333333"/>
            <rFont val="Calibri"/>
            <family val="2"/>
          </rPr>
          <t>SOURCE: Cote d'Ivoire DHS 2011-12. The survey collected data on school attendance for age 3-24 and educational attainment for age 3 and above.</t>
        </r>
      </text>
    </comment>
    <comment ref="I46" authorId="0" shapeId="0" xr:uid="{00000000-0006-0000-5800-000034000000}">
      <text>
        <r>
          <rPr>
            <sz val="10"/>
            <color rgb="FF333333"/>
            <rFont val="Calibri"/>
            <family val="2"/>
          </rPr>
          <t>SOURCE: Cote d'Ivoire MICS 2016. The survey collected data on school attendance for age 5-24 and educational attainment for age 5 and above.</t>
        </r>
      </text>
    </comment>
    <comment ref="C47" authorId="0" shapeId="0" xr:uid="{00000000-0006-0000-5800-000035000000}">
      <text>
        <r>
          <rPr>
            <sz val="10"/>
            <color rgb="FF333333"/>
            <rFont val="Calibri"/>
            <family val="2"/>
          </rPr>
          <t>SOURCE: Gambia MICS 2009-2010. The survey collected data on school attendance for age 3-24 and educational attainment for age 3 and above.</t>
        </r>
      </text>
    </comment>
    <comment ref="F47" authorId="0" shapeId="0" xr:uid="{00000000-0006-0000-5800-000036000000}">
      <text>
        <r>
          <rPr>
            <sz val="10"/>
            <color rgb="FF333333"/>
            <rFont val="Calibri"/>
            <family val="2"/>
          </rPr>
          <t>SOURCE: Gambia DHS 2013. The survey collected data on school attendance for age 3-24 and educational attainment for age 3 and above.</t>
        </r>
      </text>
    </comment>
    <comment ref="K47" authorId="0" shapeId="0" xr:uid="{00000000-0006-0000-5800-000037000000}">
      <text>
        <r>
          <rPr>
            <sz val="10"/>
            <color rgb="FF333333"/>
            <rFont val="Calibri"/>
            <family val="2"/>
          </rPr>
          <t>QUALIFIER: This data point is a NATIONAL ESTIMATE. SOURCE: Gambia MICS 2018. The survey collected data on school attendance for age 3-24 and educational attainment for age 3 and above.</t>
        </r>
      </text>
    </comment>
    <comment ref="G48" authorId="0" shapeId="0" xr:uid="{00000000-0006-0000-5800-000038000000}">
      <text>
        <r>
          <rPr>
            <sz val="10"/>
            <color rgb="FF333333"/>
            <rFont val="Calibri"/>
            <family val="2"/>
          </rPr>
          <t>QUALIFIER: This data point is a NATIONAL ESTIMATE. SOURCE: Ghana DHS 2014. The survey collected data on school attendance for age 3-24 and educational attainment for age 3 and above.</t>
        </r>
      </text>
    </comment>
    <comment ref="K48" authorId="0" shapeId="0" xr:uid="{00000000-0006-0000-5800-000039000000}">
      <text>
        <r>
          <rPr>
            <sz val="10"/>
            <color rgb="FF333333"/>
            <rFont val="Calibri"/>
            <family val="2"/>
          </rPr>
          <t>QUALIFIER: This data point is a NATIONAL ESTIMATE. SOURCE: Ghana MICS 2017-18. The survey collected data on school attendance for age 3-24 and educational attainment for age 3 and above.</t>
        </r>
      </text>
    </comment>
    <comment ref="E49" authorId="0" shapeId="0" xr:uid="{00000000-0006-0000-5800-00003A000000}">
      <text>
        <r>
          <rPr>
            <sz val="10"/>
            <color rgb="FF333333"/>
            <rFont val="Calibri"/>
            <family val="2"/>
          </rPr>
          <t>SOURCE: Guinea DHS 2012. The survey collected data on school attendance for age 3-24 and educational attainment for age 3 and above.</t>
        </r>
      </text>
    </comment>
    <comment ref="I49" authorId="0" shapeId="0" xr:uid="{00000000-0006-0000-5800-00003B000000}">
      <text>
        <r>
          <rPr>
            <sz val="10"/>
            <color rgb="FF333333"/>
            <rFont val="Calibri"/>
            <family val="2"/>
          </rPr>
          <t>SOURCE: Guinea MICS 2016. The survey collected data on school attendance for age 5-24 and educational attainment for age 5 and above.</t>
        </r>
      </text>
    </comment>
    <comment ref="K49" authorId="0" shapeId="0" xr:uid="{00000000-0006-0000-5800-00003C000000}">
      <text>
        <r>
          <rPr>
            <sz val="10"/>
            <color rgb="FF333333"/>
            <rFont val="Calibri"/>
            <family val="2"/>
          </rPr>
          <t>QUALIFIER: This data point is a NATIONAL ESTIMATE. SOURCE: Guinea DHS 2018. The survey collected data on school attendance for age 5-24 and educational attainment for age 5 and above.</t>
        </r>
      </text>
    </comment>
    <comment ref="G50" authorId="0" shapeId="0" xr:uid="{00000000-0006-0000-5800-00003D000000}">
      <text>
        <r>
          <rPr>
            <sz val="10"/>
            <color rgb="FF333333"/>
            <rFont val="Calibri"/>
            <family val="2"/>
          </rPr>
          <t>SOURCE: Guinea-Bissau MICS 2014. The survey collected data on school attendance for age 5-24 and educational attainment for age 5 and above.</t>
        </r>
      </text>
    </comment>
    <comment ref="F51" authorId="0" shapeId="0" xr:uid="{00000000-0006-0000-5800-00003E000000}">
      <text>
        <r>
          <rPr>
            <sz val="10"/>
            <color rgb="FF333333"/>
            <rFont val="Calibri"/>
            <family val="2"/>
          </rPr>
          <t>SOURCE: Liberia DHS 2013. The survey collected data on school attendance for age 5-24 and educational attainment for age 5 and above.</t>
        </r>
      </text>
    </comment>
    <comment ref="F52" authorId="0" shapeId="0" xr:uid="{00000000-0006-0000-5800-00003F000000}">
      <text>
        <r>
          <rPr>
            <sz val="10"/>
            <color rgb="FF333333"/>
            <rFont val="Calibri"/>
            <family val="2"/>
          </rPr>
          <t>SOURCE: Mali DHS 2012-13. The survey collected data on school attendance for age 5-24 and educational attainment for age 5 and above.</t>
        </r>
      </text>
    </comment>
    <comment ref="H52" authorId="0" shapeId="0" xr:uid="{00000000-0006-0000-5800-000040000000}">
      <text>
        <r>
          <rPr>
            <sz val="10"/>
            <color rgb="FF333333"/>
            <rFont val="Calibri"/>
            <family val="2"/>
          </rPr>
          <t>SOURCE: Mali MICS 2015. The survey collected data on school attendance for age 5-24 and educational attainment for age 5 and above.</t>
        </r>
      </text>
    </comment>
    <comment ref="K52" authorId="0" shapeId="0" xr:uid="{00000000-0006-0000-5800-000041000000}">
      <text>
        <r>
          <rPr>
            <sz val="10"/>
            <color rgb="FF333333"/>
            <rFont val="Calibri"/>
            <family val="2"/>
          </rPr>
          <t>QUALIFIER: This data point is a NATIONAL ESTIMATE. SOURCE: Mali DHS 2018. The survey collected data on school attendance for age 5-24 and educational attainment for age 5 and above.</t>
        </r>
      </text>
    </comment>
    <comment ref="E53" authorId="0" shapeId="0" xr:uid="{00000000-0006-0000-5800-000042000000}">
      <text>
        <r>
          <rPr>
            <sz val="10"/>
            <color rgb="FF333333"/>
            <rFont val="Calibri"/>
            <family val="2"/>
          </rPr>
          <t>SOURCE: Niger DHS 2012. The survey collected data on school attendance for age 5-24 and educational attainment for age 5 and above.</t>
        </r>
      </text>
    </comment>
    <comment ref="D54" authorId="0" shapeId="0" xr:uid="{00000000-0006-0000-5800-000043000000}">
      <text>
        <r>
          <rPr>
            <sz val="10"/>
            <color rgb="FF333333"/>
            <rFont val="Calibri"/>
            <family val="2"/>
          </rPr>
          <t>SOURCE: Nigeria MICS 2011. The survey collected data on school attendance for age 5-24 and educational attainment for age 5 and above.</t>
        </r>
      </text>
    </comment>
    <comment ref="F54" authorId="0" shapeId="0" xr:uid="{00000000-0006-0000-5800-000044000000}">
      <text>
        <r>
          <rPr>
            <sz val="10"/>
            <color rgb="FF333333"/>
            <rFont val="Calibri"/>
            <family val="2"/>
          </rPr>
          <t>SOURCE: Nigeria DHS 2013. The survey collected data on school attendance for age 5-24 and educational attainment for age 5 and above.</t>
        </r>
      </text>
    </comment>
    <comment ref="I54" authorId="0" shapeId="0" xr:uid="{00000000-0006-0000-5800-000045000000}">
      <text>
        <r>
          <rPr>
            <sz val="10"/>
            <color rgb="FF333333"/>
            <rFont val="Calibri"/>
            <family val="2"/>
          </rPr>
          <t>SOURCE: Nigeria MICS 2016-17. The survey collected data on school attendance for age 5-24 and educational attainment for age 5 and above.</t>
        </r>
      </text>
    </comment>
    <comment ref="K54" authorId="0" shapeId="0" xr:uid="{00000000-0006-0000-5800-000046000000}">
      <text>
        <r>
          <rPr>
            <sz val="10"/>
            <color rgb="FF333333"/>
            <rFont val="Calibri"/>
            <family val="2"/>
          </rPr>
          <t>QUALIFIER: This data point is a NATIONAL ESTIMATE. SOURCE: Nigeria DHS 2018. The survey collected data on school attendance for age 5-24 and educational attainment for age 5 and above.</t>
        </r>
      </text>
    </comment>
    <comment ref="D55" authorId="0" shapeId="0" xr:uid="{00000000-0006-0000-5800-000047000000}">
      <text>
        <r>
          <rPr>
            <sz val="10"/>
            <color rgb="FF333333"/>
            <rFont val="Calibri"/>
            <family val="2"/>
          </rPr>
          <t>SOURCE: Senegal DHS 2010-11. The survey collected data on school attendance for age 5-24 and educational attainment for age 5 and above.</t>
        </r>
      </text>
    </comment>
    <comment ref="I55" authorId="0" shapeId="0" xr:uid="{00000000-0006-0000-5800-000048000000}">
      <text>
        <r>
          <rPr>
            <sz val="10"/>
            <color rgb="FF333333"/>
            <rFont val="Calibri"/>
            <family val="2"/>
          </rPr>
          <t>SOURCE: Senegal DHS 2015-16. The survey collected data on school attendance for age 5-24 and educational attainment for age 5 and above.</t>
        </r>
      </text>
    </comment>
    <comment ref="J55" authorId="0" shapeId="0" xr:uid="{00000000-0006-0000-5800-000049000000}">
      <text>
        <r>
          <rPr>
            <sz val="10"/>
            <color rgb="FF333333"/>
            <rFont val="Calibri"/>
            <family val="2"/>
          </rPr>
          <t>SOURCE: Senegal DHS 2017. The survey collected data on school attendance for age 5-24 and educational attainment for age 5 and above.</t>
        </r>
      </text>
    </comment>
    <comment ref="F56" authorId="0" shapeId="0" xr:uid="{00000000-0006-0000-5800-00004A000000}">
      <text>
        <r>
          <rPr>
            <sz val="10"/>
            <color rgb="FF333333"/>
            <rFont val="Calibri"/>
            <family val="2"/>
          </rPr>
          <t>SOURCE: Sierra Leone DHS 2013. The survey collected data on school attendance for age 5-24 and educational attainment for age 5 and above.</t>
        </r>
      </text>
    </comment>
    <comment ref="J56" authorId="0" shapeId="0" xr:uid="{00000000-0006-0000-5800-00004B000000}">
      <text>
        <r>
          <rPr>
            <sz val="10"/>
            <color rgb="FF333333"/>
            <rFont val="Calibri"/>
            <family val="2"/>
          </rPr>
          <t>SOURCE: Sierra Leone MICS 2017. The survey collected data on school attendance for age 3-24 and educational attainment for age 3 and above.</t>
        </r>
      </text>
    </comment>
    <comment ref="C57" authorId="0" shapeId="0" xr:uid="{00000000-0006-0000-5800-00004C000000}">
      <text>
        <r>
          <rPr>
            <sz val="10"/>
            <color rgb="FF333333"/>
            <rFont val="Calibri"/>
            <family val="2"/>
          </rPr>
          <t>SOURCE: Togo MICS 2010. The survey collected data on school attendance for age 3-24 and educational attainment for age 3 and above.</t>
        </r>
      </text>
    </comment>
    <comment ref="G57" authorId="0" shapeId="0" xr:uid="{00000000-0006-0000-5800-00004D000000}">
      <text>
        <r>
          <rPr>
            <sz val="10"/>
            <color rgb="FF333333"/>
            <rFont val="Calibri"/>
            <family val="2"/>
          </rPr>
          <t>SOURCE: Togo DHS 2013-14. The survey collected data on school attendance for age 3-24 and educational attainment for age 3 and above.</t>
        </r>
      </text>
    </comment>
    <comment ref="J57" authorId="0" shapeId="0" xr:uid="{00000000-0006-0000-5800-00004E000000}">
      <text>
        <r>
          <rPr>
            <sz val="10"/>
            <color rgb="FF333333"/>
            <rFont val="Calibri"/>
            <family val="2"/>
          </rPr>
          <t>QUALIFIER: This data point is a NATIONAL ESTIMATE. SOURCE: Togo MICS 2017. The survey collected data on school attendance for age 3-24 and educational attainment for age 3 and above.</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I39" authorId="0" shapeId="0" xr:uid="{00000000-0006-0000-5900-000001000000}">
      <text>
        <r>
          <rPr>
            <sz val="10"/>
            <color rgb="FF333333"/>
            <rFont val="Calibri"/>
            <family val="2"/>
          </rPr>
          <t>QUALIFIER: This data point is an ESTIMATE produced by the UNESCO INSTITUTE FOR STATISTICS.</t>
        </r>
      </text>
    </comment>
    <comment ref="D44" authorId="0" shapeId="0" xr:uid="{00000000-0006-0000-5900-000002000000}">
      <text>
        <r>
          <rPr>
            <sz val="10"/>
            <color rgb="FF333333"/>
            <rFont val="Calibri"/>
            <family val="2"/>
          </rPr>
          <t>QUALIFIER: This data point is an ESTIMATE produced by the UNESCO INSTITUTE FOR STATISTICS.</t>
        </r>
      </text>
    </comment>
    <comment ref="E44" authorId="0" shapeId="0" xr:uid="{00000000-0006-0000-5900-000003000000}">
      <text>
        <r>
          <rPr>
            <sz val="10"/>
            <color rgb="FF333333"/>
            <rFont val="Calibri"/>
            <family val="2"/>
          </rPr>
          <t>QUALIFIER: This data point is an ESTIMATE produced by the UNESCO INSTITUTE FOR STATISTICS.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I19" authorId="0" shapeId="0" xr:uid="{00000000-0006-0000-0900-000001000000}">
      <text>
        <r>
          <rPr>
            <sz val="10"/>
            <color rgb="FF333333"/>
            <rFont val="Calibri"/>
            <family val="2"/>
          </rPr>
          <t>QUALIFIER: This data point is a NATIONAL ESTIMATE.</t>
        </r>
      </text>
    </comment>
    <comment ref="E32" authorId="0" shapeId="0" xr:uid="{00000000-0006-0000-0900-000002000000}">
      <text>
        <r>
          <rPr>
            <sz val="10"/>
            <color rgb="FF333333"/>
            <rFont val="Calibri"/>
            <family val="2"/>
          </rPr>
          <t>QUALIFIER: This data point is an ESTIMATE produced by the UNESCO INSTITUTE FOR STATISTICS.</t>
        </r>
      </text>
    </comment>
    <comment ref="C36" authorId="0" shapeId="0" xr:uid="{00000000-0006-0000-0900-000003000000}">
      <text>
        <r>
          <rPr>
            <sz val="10"/>
            <color rgb="FF333333"/>
            <rFont val="Calibri"/>
            <family val="2"/>
          </rPr>
          <t>QUALIFIER: This data point is an ESTIMATE produced by the UNESCO INSTITUTE FOR STATISTICS.</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4" authorId="0" shapeId="0" xr:uid="{00000000-0006-0000-5A00-000001000000}">
      <text>
        <r>
          <rPr>
            <sz val="10"/>
            <color rgb="FF333333"/>
            <rFont val="Calibri"/>
            <family val="2"/>
          </rPr>
          <t>MAGNITUDE: The value will be 0. This data point is NOT APPLICABLE for the submitting nation.</t>
        </r>
      </text>
    </comment>
    <comment ref="D14" authorId="0" shapeId="0" xr:uid="{00000000-0006-0000-5A00-000002000000}">
      <text>
        <r>
          <rPr>
            <sz val="10"/>
            <color rgb="FF333333"/>
            <rFont val="Calibri"/>
            <family val="2"/>
          </rPr>
          <t>MAGNITUDE: The value will be 0. This data point is NOT APPLICABLE for the submitting nation.</t>
        </r>
      </text>
    </comment>
    <comment ref="E14" authorId="0" shapeId="0" xr:uid="{00000000-0006-0000-5A00-000003000000}">
      <text>
        <r>
          <rPr>
            <sz val="10"/>
            <color rgb="FF333333"/>
            <rFont val="Calibri"/>
            <family val="2"/>
          </rPr>
          <t>MAGNITUDE: The value will be 0. This data point is NOT APPLICABLE for the submitting nation.</t>
        </r>
      </text>
    </comment>
    <comment ref="F14" authorId="0" shapeId="0" xr:uid="{00000000-0006-0000-5A00-000004000000}">
      <text>
        <r>
          <rPr>
            <sz val="10"/>
            <color rgb="FF333333"/>
            <rFont val="Calibri"/>
            <family val="2"/>
          </rPr>
          <t>MAGNITUDE: The value will be 0. This data point is NOT APPLICABLE for the submitting nation.</t>
        </r>
      </text>
    </comment>
    <comment ref="G14" authorId="0" shapeId="0" xr:uid="{00000000-0006-0000-5A00-000005000000}">
      <text>
        <r>
          <rPr>
            <sz val="10"/>
            <color rgb="FF333333"/>
            <rFont val="Calibri"/>
            <family val="2"/>
          </rPr>
          <t>MAGNITUDE: The value will be 0. This data point is NOT APPLICABLE for the submitting nation.</t>
        </r>
      </text>
    </comment>
    <comment ref="H14" authorId="0" shapeId="0" xr:uid="{00000000-0006-0000-5A00-000006000000}">
      <text>
        <r>
          <rPr>
            <sz val="10"/>
            <color rgb="FF333333"/>
            <rFont val="Calibri"/>
            <family val="2"/>
          </rPr>
          <t>MAGNITUDE: The value will be 0. This data point is NOT APPLICABLE for the submitting nation.</t>
        </r>
      </text>
    </comment>
    <comment ref="I14" authorId="0" shapeId="0" xr:uid="{00000000-0006-0000-5A00-000007000000}">
      <text>
        <r>
          <rPr>
            <sz val="10"/>
            <color rgb="FF333333"/>
            <rFont val="Calibri"/>
            <family val="2"/>
          </rPr>
          <t>MAGNITUDE: The value will be 0. This data point is NOT APPLICABLE for the submitting nation.</t>
        </r>
      </text>
    </comment>
    <comment ref="J14" authorId="0" shapeId="0" xr:uid="{00000000-0006-0000-5A00-000008000000}">
      <text>
        <r>
          <rPr>
            <sz val="10"/>
            <color rgb="FF333333"/>
            <rFont val="Calibri"/>
            <family val="2"/>
          </rPr>
          <t>MAGNITUDE: The value will be 0. This data point is NOT APPLICABLE for the submitting nation.</t>
        </r>
      </text>
    </comment>
    <comment ref="K14" authorId="0" shapeId="0" xr:uid="{00000000-0006-0000-5A00-000009000000}">
      <text>
        <r>
          <rPr>
            <sz val="10"/>
            <color rgb="FF333333"/>
            <rFont val="Calibri"/>
            <family val="2"/>
          </rPr>
          <t>MAGNITUDE: The value will be 0. This data point is NOT APPLICABLE for the submitting nation.</t>
        </r>
      </text>
    </comment>
    <comment ref="L14" authorId="0" shapeId="0" xr:uid="{00000000-0006-0000-5A00-00000A000000}">
      <text>
        <r>
          <rPr>
            <sz val="10"/>
            <color rgb="FF333333"/>
            <rFont val="Calibri"/>
            <family val="2"/>
          </rPr>
          <t>MAGNITUDE: The value will be 0. This data point is NOT APPLICABLE for the submitting nation.</t>
        </r>
      </text>
    </comment>
    <comment ref="C15" authorId="0" shapeId="0" xr:uid="{00000000-0006-0000-5A00-00000B000000}">
      <text>
        <r>
          <rPr>
            <sz val="10"/>
            <color rgb="FF333333"/>
            <rFont val="Calibri"/>
            <family val="2"/>
          </rPr>
          <t>MAGNITUDE: The value will be 0. This data point is NOT APPLICABLE for the submitting nation.</t>
        </r>
      </text>
    </comment>
    <comment ref="D15" authorId="0" shapeId="0" xr:uid="{00000000-0006-0000-5A00-00000C000000}">
      <text>
        <r>
          <rPr>
            <sz val="10"/>
            <color rgb="FF333333"/>
            <rFont val="Calibri"/>
            <family val="2"/>
          </rPr>
          <t>MAGNITUDE: The value will be 0. This data point is NOT APPLICABLE for the submitting nation.</t>
        </r>
      </text>
    </comment>
    <comment ref="E15" authorId="0" shapeId="0" xr:uid="{00000000-0006-0000-5A00-00000D000000}">
      <text>
        <r>
          <rPr>
            <sz val="10"/>
            <color rgb="FF333333"/>
            <rFont val="Calibri"/>
            <family val="2"/>
          </rPr>
          <t>MAGNITUDE: The value will be 0. This data point is NOT APPLICABLE for the submitting nation.</t>
        </r>
      </text>
    </comment>
    <comment ref="G15" authorId="0" shapeId="0" xr:uid="{00000000-0006-0000-5A00-00000E000000}">
      <text>
        <r>
          <rPr>
            <sz val="10"/>
            <color rgb="FF333333"/>
            <rFont val="Calibri"/>
            <family val="2"/>
          </rPr>
          <t>MAGNITUDE: The value will be 0. This data point is NOT APPLICABLE for the submitting nation.</t>
        </r>
      </text>
    </comment>
    <comment ref="H15" authorId="0" shapeId="0" xr:uid="{00000000-0006-0000-5A00-00000F000000}">
      <text>
        <r>
          <rPr>
            <sz val="10"/>
            <color rgb="FF333333"/>
            <rFont val="Calibri"/>
            <family val="2"/>
          </rPr>
          <t>MAGNITUDE: The value will be 0. This data point is NOT APPLICABLE for the submitting nation.</t>
        </r>
      </text>
    </comment>
    <comment ref="I15" authorId="0" shapeId="0" xr:uid="{00000000-0006-0000-5A00-000010000000}">
      <text>
        <r>
          <rPr>
            <sz val="10"/>
            <color rgb="FF333333"/>
            <rFont val="Calibri"/>
            <family val="2"/>
          </rPr>
          <t>MAGNITUDE: The value will be 0. This data point is NOT APPLICABLE for the submitting nation.</t>
        </r>
      </text>
    </comment>
    <comment ref="J15" authorId="0" shapeId="0" xr:uid="{00000000-0006-0000-5A00-000011000000}">
      <text>
        <r>
          <rPr>
            <sz val="10"/>
            <color rgb="FF333333"/>
            <rFont val="Calibri"/>
            <family val="2"/>
          </rPr>
          <t>MAGNITUDE: The value will be 0. This data point is NOT APPLICABLE for the submitting nation.</t>
        </r>
      </text>
    </comment>
    <comment ref="K15" authorId="0" shapeId="0" xr:uid="{00000000-0006-0000-5A00-000012000000}">
      <text>
        <r>
          <rPr>
            <sz val="10"/>
            <color rgb="FF333333"/>
            <rFont val="Calibri"/>
            <family val="2"/>
          </rPr>
          <t>MAGNITUDE: The value will be 0. This data point is NOT APPLICABLE for the submitting nation.</t>
        </r>
      </text>
    </comment>
    <comment ref="L15" authorId="0" shapeId="0" xr:uid="{00000000-0006-0000-5A00-000013000000}">
      <text>
        <r>
          <rPr>
            <sz val="10"/>
            <color rgb="FF333333"/>
            <rFont val="Calibri"/>
            <family val="2"/>
          </rPr>
          <t>MAGNITUDE: The value will be 0. This data point is NOT APPLICABLE for the submitting nation.</t>
        </r>
      </text>
    </comment>
    <comment ref="C16" authorId="0" shapeId="0" xr:uid="{00000000-0006-0000-5A00-000014000000}">
      <text>
        <r>
          <rPr>
            <sz val="10"/>
            <color rgb="FF333333"/>
            <rFont val="Calibri"/>
            <family val="2"/>
          </rPr>
          <t>MAGNITUDE: The value will be 0. This data point is NOT APPLICABLE for the submitting nation.</t>
        </r>
      </text>
    </comment>
    <comment ref="D16" authorId="0" shapeId="0" xr:uid="{00000000-0006-0000-5A00-000015000000}">
      <text>
        <r>
          <rPr>
            <sz val="10"/>
            <color rgb="FF333333"/>
            <rFont val="Calibri"/>
            <family val="2"/>
          </rPr>
          <t>MAGNITUDE: The value will be 0. This data point is NOT APPLICABLE for the submitting nation.</t>
        </r>
      </text>
    </comment>
    <comment ref="E16" authorId="0" shapeId="0" xr:uid="{00000000-0006-0000-5A00-000016000000}">
      <text>
        <r>
          <rPr>
            <sz val="10"/>
            <color rgb="FF333333"/>
            <rFont val="Calibri"/>
            <family val="2"/>
          </rPr>
          <t>MAGNITUDE: The value will be 0. This data point is NOT APPLICABLE for the submitting nation.</t>
        </r>
      </text>
    </comment>
    <comment ref="I16" authorId="0" shapeId="0" xr:uid="{00000000-0006-0000-5A00-000017000000}">
      <text>
        <r>
          <rPr>
            <sz val="10"/>
            <color rgb="FF333333"/>
            <rFont val="Calibri"/>
            <family val="2"/>
          </rPr>
          <t>MAGNITUDE: The value will be 0. This data point is NOT APPLICABLE for the submitting nation.</t>
        </r>
      </text>
    </comment>
    <comment ref="D17" authorId="0" shapeId="0" xr:uid="{00000000-0006-0000-5A00-000018000000}">
      <text>
        <r>
          <rPr>
            <sz val="10"/>
            <color rgb="FF333333"/>
            <rFont val="Calibri"/>
            <family val="2"/>
          </rPr>
          <t>MAGNITUDE: The value will be 0. This data point is NOT APPLICABLE for the submitting nation.</t>
        </r>
      </text>
    </comment>
    <comment ref="E17" authorId="0" shapeId="0" xr:uid="{00000000-0006-0000-5A00-000019000000}">
      <text>
        <r>
          <rPr>
            <sz val="10"/>
            <color rgb="FF333333"/>
            <rFont val="Calibri"/>
            <family val="2"/>
          </rPr>
          <t>MAGNITUDE: The value will be 0. This data point is NOT APPLICABLE for the submitting nation.</t>
        </r>
      </text>
    </comment>
    <comment ref="F17" authorId="0" shapeId="0" xr:uid="{00000000-0006-0000-5A00-00001A000000}">
      <text>
        <r>
          <rPr>
            <sz val="10"/>
            <color rgb="FF333333"/>
            <rFont val="Calibri"/>
            <family val="2"/>
          </rPr>
          <t>MAGNITUDE: The value will be 0. This data point is NOT APPLICABLE for the submitting nation.</t>
        </r>
      </text>
    </comment>
    <comment ref="H17" authorId="0" shapeId="0" xr:uid="{00000000-0006-0000-5A00-00001B000000}">
      <text>
        <r>
          <rPr>
            <sz val="10"/>
            <color rgb="FF333333"/>
            <rFont val="Calibri"/>
            <family val="2"/>
          </rPr>
          <t>MAGNITUDE: The value will be 0. This data point is NOT APPLICABLE for the submitting nation.</t>
        </r>
      </text>
    </comment>
    <comment ref="I17" authorId="0" shapeId="0" xr:uid="{00000000-0006-0000-5A00-00001C000000}">
      <text>
        <r>
          <rPr>
            <sz val="10"/>
            <color rgb="FF333333"/>
            <rFont val="Calibri"/>
            <family val="2"/>
          </rPr>
          <t>MAGNITUDE: The value will be 0. This data point is NOT APPLICABLE for the submitting nation.</t>
        </r>
      </text>
    </comment>
    <comment ref="J17" authorId="0" shapeId="0" xr:uid="{00000000-0006-0000-5A00-00001D000000}">
      <text>
        <r>
          <rPr>
            <sz val="10"/>
            <color rgb="FF333333"/>
            <rFont val="Calibri"/>
            <family val="2"/>
          </rPr>
          <t>MAGNITUDE: The value will be 0. This data point is NOT APPLICABLE for the submitting nation.</t>
        </r>
      </text>
    </comment>
    <comment ref="K17" authorId="0" shapeId="0" xr:uid="{00000000-0006-0000-5A00-00001E000000}">
      <text>
        <r>
          <rPr>
            <sz val="10"/>
            <color rgb="FF333333"/>
            <rFont val="Calibri"/>
            <family val="2"/>
          </rPr>
          <t>MAGNITUDE: The value will be 0. This data point is NOT APPLICABLE for the submitting nation.</t>
        </r>
      </text>
    </comment>
    <comment ref="L17" authorId="0" shapeId="0" xr:uid="{00000000-0006-0000-5A00-00001F000000}">
      <text>
        <r>
          <rPr>
            <sz val="10"/>
            <color rgb="FF333333"/>
            <rFont val="Calibri"/>
            <family val="2"/>
          </rPr>
          <t>MAGNITUDE: The value will be 0. This data point is NOT APPLICABLE for the submitting nation.</t>
        </r>
      </text>
    </comment>
    <comment ref="C18" authorId="0" shapeId="0" xr:uid="{00000000-0006-0000-5A00-000020000000}">
      <text>
        <r>
          <rPr>
            <sz val="10"/>
            <color rgb="FF333333"/>
            <rFont val="Calibri"/>
            <family val="2"/>
          </rPr>
          <t>MAGNITUDE: The value will be 0. This data point is NOT APPLICABLE for the submitting nation.</t>
        </r>
      </text>
    </comment>
    <comment ref="D18" authorId="0" shapeId="0" xr:uid="{00000000-0006-0000-5A00-000021000000}">
      <text>
        <r>
          <rPr>
            <sz val="10"/>
            <color rgb="FF333333"/>
            <rFont val="Calibri"/>
            <family val="2"/>
          </rPr>
          <t>MAGNITUDE: The value will be 0. This data point is NOT APPLICABLE for the submitting nation.</t>
        </r>
      </text>
    </comment>
    <comment ref="E18" authorId="0" shapeId="0" xr:uid="{00000000-0006-0000-5A00-000022000000}">
      <text>
        <r>
          <rPr>
            <sz val="10"/>
            <color rgb="FF333333"/>
            <rFont val="Calibri"/>
            <family val="2"/>
          </rPr>
          <t>MAGNITUDE: The value will be 0. This data point is NOT APPLICABLE for the submitting nation.</t>
        </r>
      </text>
    </comment>
    <comment ref="C19" authorId="0" shapeId="0" xr:uid="{00000000-0006-0000-5A00-000023000000}">
      <text>
        <r>
          <rPr>
            <sz val="10"/>
            <color rgb="FF333333"/>
            <rFont val="Calibri"/>
            <family val="2"/>
          </rPr>
          <t>MAGNITUDE: The value will be 0. This data point is NOT APPLICABLE for the submitting nation.</t>
        </r>
      </text>
    </comment>
    <comment ref="D19" authorId="0" shapeId="0" xr:uid="{00000000-0006-0000-5A00-000024000000}">
      <text>
        <r>
          <rPr>
            <sz val="10"/>
            <color rgb="FF333333"/>
            <rFont val="Calibri"/>
            <family val="2"/>
          </rPr>
          <t>MAGNITUDE: The value will be 0. This data point is NOT APPLICABLE for the submitting nation.</t>
        </r>
      </text>
    </comment>
    <comment ref="E19" authorId="0" shapeId="0" xr:uid="{00000000-0006-0000-5A00-000025000000}">
      <text>
        <r>
          <rPr>
            <sz val="10"/>
            <color rgb="FF333333"/>
            <rFont val="Calibri"/>
            <family val="2"/>
          </rPr>
          <t>MAGNITUDE: The value will be 0. This data point is NOT APPLICABLE for the submitting nation.</t>
        </r>
      </text>
    </comment>
    <comment ref="F19" authorId="0" shapeId="0" xr:uid="{00000000-0006-0000-5A00-000026000000}">
      <text>
        <r>
          <rPr>
            <sz val="10"/>
            <color rgb="FF333333"/>
            <rFont val="Calibri"/>
            <family val="2"/>
          </rPr>
          <t>MAGNITUDE: The value will be 0. This data point is NOT APPLICABLE for the submitting nation.</t>
        </r>
      </text>
    </comment>
    <comment ref="G19" authorId="0" shapeId="0" xr:uid="{00000000-0006-0000-5A00-000027000000}">
      <text>
        <r>
          <rPr>
            <sz val="10"/>
            <color rgb="FF333333"/>
            <rFont val="Calibri"/>
            <family val="2"/>
          </rPr>
          <t>MAGNITUDE: The value will be 0. This data point is NOT APPLICABLE for the submitting nation.</t>
        </r>
      </text>
    </comment>
    <comment ref="H19" authorId="0" shapeId="0" xr:uid="{00000000-0006-0000-5A00-000028000000}">
      <text>
        <r>
          <rPr>
            <sz val="10"/>
            <color rgb="FF333333"/>
            <rFont val="Calibri"/>
            <family val="2"/>
          </rPr>
          <t>MAGNITUDE: The value will be 0. This data point is NOT APPLICABLE for the submitting nation.</t>
        </r>
      </text>
    </comment>
    <comment ref="K19" authorId="0" shapeId="0" xr:uid="{00000000-0006-0000-5A00-000029000000}">
      <text>
        <r>
          <rPr>
            <sz val="10"/>
            <color rgb="FF333333"/>
            <rFont val="Calibri"/>
            <family val="2"/>
          </rPr>
          <t>MAGNITUDE: The value will be 0. This data point is NOT APPLICABLE for the submitting nation.</t>
        </r>
      </text>
    </comment>
    <comment ref="D20" authorId="0" shapeId="0" xr:uid="{00000000-0006-0000-5A00-00002A000000}">
      <text>
        <r>
          <rPr>
            <sz val="10"/>
            <color rgb="FF333333"/>
            <rFont val="Calibri"/>
            <family val="2"/>
          </rPr>
          <t>MAGNITUDE: The value will be 0. This data point is NOT APPLICABLE for the submitting nation.</t>
        </r>
      </text>
    </comment>
    <comment ref="D21" authorId="0" shapeId="0" xr:uid="{00000000-0006-0000-5A00-00002B000000}">
      <text>
        <r>
          <rPr>
            <sz val="10"/>
            <color rgb="FF333333"/>
            <rFont val="Calibri"/>
            <family val="2"/>
          </rPr>
          <t>MAGNITUDE: The value will be 0. This data point is NOT APPLICABLE for the submitting nation.</t>
        </r>
      </text>
    </comment>
    <comment ref="G22" authorId="0" shapeId="0" xr:uid="{00000000-0006-0000-5A00-00002C000000}">
      <text>
        <r>
          <rPr>
            <sz val="10"/>
            <color rgb="FF333333"/>
            <rFont val="Calibri"/>
            <family val="2"/>
          </rPr>
          <t>MAGNITUDE: The value will be 0. This data point is NOT APPLICABLE for the submitting nation.</t>
        </r>
      </text>
    </comment>
    <comment ref="H22" authorId="0" shapeId="0" xr:uid="{00000000-0006-0000-5A00-00002D000000}">
      <text>
        <r>
          <rPr>
            <sz val="10"/>
            <color rgb="FF333333"/>
            <rFont val="Calibri"/>
            <family val="2"/>
          </rPr>
          <t>MAGNITUDE: The value will be 0. This data point is NOT APPLICABLE for the submitting nation.</t>
        </r>
      </text>
    </comment>
    <comment ref="F23" authorId="0" shapeId="0" xr:uid="{00000000-0006-0000-5A00-00002E000000}">
      <text>
        <r>
          <rPr>
            <sz val="10"/>
            <color rgb="FF333333"/>
            <rFont val="Calibri"/>
            <family val="2"/>
          </rPr>
          <t>MAGNITUDE: The value will be 0. This data point is NOT APPLICABLE for the submitting nation.</t>
        </r>
      </text>
    </comment>
    <comment ref="G23" authorId="0" shapeId="0" xr:uid="{00000000-0006-0000-5A00-00002F000000}">
      <text>
        <r>
          <rPr>
            <sz val="10"/>
            <color rgb="FF333333"/>
            <rFont val="Calibri"/>
            <family val="2"/>
          </rPr>
          <t>MAGNITUDE: The value will be 0. This data point is NOT APPLICABLE for the submitting nation.</t>
        </r>
      </text>
    </comment>
    <comment ref="J23" authorId="0" shapeId="0" xr:uid="{00000000-0006-0000-5A00-000030000000}">
      <text>
        <r>
          <rPr>
            <sz val="10"/>
            <color rgb="FF333333"/>
            <rFont val="Calibri"/>
            <family val="2"/>
          </rPr>
          <t>MAGNITUDE: The value will be 0. This data point is NOT APPLICABLE for the submitting nation.</t>
        </r>
      </text>
    </comment>
    <comment ref="K23" authorId="0" shapeId="0" xr:uid="{00000000-0006-0000-5A00-000031000000}">
      <text>
        <r>
          <rPr>
            <sz val="10"/>
            <color rgb="FF333333"/>
            <rFont val="Calibri"/>
            <family val="2"/>
          </rPr>
          <t>MAGNITUDE: The value will be 0. This data point is NOT APPLICABLE for the submitting nation.</t>
        </r>
      </text>
    </comment>
    <comment ref="D24" authorId="0" shapeId="0" xr:uid="{00000000-0006-0000-5A00-000032000000}">
      <text>
        <r>
          <rPr>
            <sz val="10"/>
            <color rgb="FF333333"/>
            <rFont val="Calibri"/>
            <family val="2"/>
          </rPr>
          <t>MAGNITUDE: The value will be 0. This data point is NOT APPLICABLE for the submitting nation.</t>
        </r>
      </text>
    </comment>
    <comment ref="E24" authorId="0" shapeId="0" xr:uid="{00000000-0006-0000-5A00-000033000000}">
      <text>
        <r>
          <rPr>
            <sz val="10"/>
            <color rgb="FF333333"/>
            <rFont val="Calibri"/>
            <family val="2"/>
          </rPr>
          <t>MAGNITUDE: The value will be 0. This data point is NOT APPLICABLE for the submitting nation.</t>
        </r>
      </text>
    </comment>
    <comment ref="F24" authorId="0" shapeId="0" xr:uid="{00000000-0006-0000-5A00-000034000000}">
      <text>
        <r>
          <rPr>
            <sz val="10"/>
            <color rgb="FF333333"/>
            <rFont val="Calibri"/>
            <family val="2"/>
          </rPr>
          <t>MAGNITUDE: The value will be 0. This data point is NOT APPLICABLE for the submitting nation.</t>
        </r>
      </text>
    </comment>
    <comment ref="G24" authorId="0" shapeId="0" xr:uid="{00000000-0006-0000-5A00-000035000000}">
      <text>
        <r>
          <rPr>
            <sz val="10"/>
            <color rgb="FF333333"/>
            <rFont val="Calibri"/>
            <family val="2"/>
          </rPr>
          <t>MAGNITUDE: The value will be 0. This data point is NOT APPLICABLE for the submitting nation.</t>
        </r>
      </text>
    </comment>
    <comment ref="H24" authorId="0" shapeId="0" xr:uid="{00000000-0006-0000-5A00-000036000000}">
      <text>
        <r>
          <rPr>
            <sz val="10"/>
            <color rgb="FF333333"/>
            <rFont val="Calibri"/>
            <family val="2"/>
          </rPr>
          <t>MAGNITUDE: The value will be 0. This data point is NOT APPLICABLE for the submitting nation.</t>
        </r>
      </text>
    </comment>
    <comment ref="I24" authorId="0" shapeId="0" xr:uid="{00000000-0006-0000-5A00-000037000000}">
      <text>
        <r>
          <rPr>
            <sz val="10"/>
            <color rgb="FF333333"/>
            <rFont val="Calibri"/>
            <family val="2"/>
          </rPr>
          <t>MAGNITUDE: The value will be 0. This data point is NOT APPLICABLE for the submitting nation.</t>
        </r>
      </text>
    </comment>
    <comment ref="J24" authorId="0" shapeId="0" xr:uid="{00000000-0006-0000-5A00-000038000000}">
      <text>
        <r>
          <rPr>
            <sz val="10"/>
            <color rgb="FF333333"/>
            <rFont val="Calibri"/>
            <family val="2"/>
          </rPr>
          <t>MAGNITUDE: The value will be 0. This data point is NOT APPLICABLE for the submitting nation.</t>
        </r>
      </text>
    </comment>
    <comment ref="K24" authorId="0" shapeId="0" xr:uid="{00000000-0006-0000-5A00-000039000000}">
      <text>
        <r>
          <rPr>
            <sz val="10"/>
            <color rgb="FF333333"/>
            <rFont val="Calibri"/>
            <family val="2"/>
          </rPr>
          <t>MAGNITUDE: The value will be 0. This data point is NOT APPLICABLE for the submitting nation.</t>
        </r>
      </text>
    </comment>
    <comment ref="L24" authorId="0" shapeId="0" xr:uid="{00000000-0006-0000-5A00-00003A000000}">
      <text>
        <r>
          <rPr>
            <sz val="10"/>
            <color rgb="FF333333"/>
            <rFont val="Calibri"/>
            <family val="2"/>
          </rPr>
          <t>MAGNITUDE: The value will be 0. This data point is NOT APPLICABLE for the submitting nation.</t>
        </r>
      </text>
    </comment>
    <comment ref="M24" authorId="0" shapeId="0" xr:uid="{00000000-0006-0000-5A00-00003B000000}">
      <text>
        <r>
          <rPr>
            <sz val="10"/>
            <color rgb="FF333333"/>
            <rFont val="Calibri"/>
            <family val="2"/>
          </rPr>
          <t>MAGNITUDE: The value will be 0. This data point is NOT APPLICABLE for the submitting nation.</t>
        </r>
      </text>
    </comment>
    <comment ref="C25" authorId="0" shapeId="0" xr:uid="{00000000-0006-0000-5A00-00003C000000}">
      <text>
        <r>
          <rPr>
            <sz val="10"/>
            <color rgb="FF333333"/>
            <rFont val="Calibri"/>
            <family val="2"/>
          </rPr>
          <t>MAGNITUDE: The value will be 0. This data point is NOT APPLICABLE for the submitting nation.</t>
        </r>
      </text>
    </comment>
    <comment ref="D25" authorId="0" shapeId="0" xr:uid="{00000000-0006-0000-5A00-00003D000000}">
      <text>
        <r>
          <rPr>
            <sz val="10"/>
            <color rgb="FF333333"/>
            <rFont val="Calibri"/>
            <family val="2"/>
          </rPr>
          <t>MAGNITUDE: The value will be 0. This data point is NOT APPLICABLE for the submitting nation.</t>
        </r>
      </text>
    </comment>
    <comment ref="E25" authorId="0" shapeId="0" xr:uid="{00000000-0006-0000-5A00-00003E000000}">
      <text>
        <r>
          <rPr>
            <sz val="10"/>
            <color rgb="FF333333"/>
            <rFont val="Calibri"/>
            <family val="2"/>
          </rPr>
          <t>MAGNITUDE: The value will be 0. This data point is NOT APPLICABLE for the submitting nation.</t>
        </r>
      </text>
    </comment>
    <comment ref="F25" authorId="0" shapeId="0" xr:uid="{00000000-0006-0000-5A00-00003F000000}">
      <text>
        <r>
          <rPr>
            <sz val="10"/>
            <color rgb="FF333333"/>
            <rFont val="Calibri"/>
            <family val="2"/>
          </rPr>
          <t>MAGNITUDE: The value will be 0. This data point is NOT APPLICABLE for the submitting nation.</t>
        </r>
      </text>
    </comment>
    <comment ref="G25" authorId="0" shapeId="0" xr:uid="{00000000-0006-0000-5A00-000040000000}">
      <text>
        <r>
          <rPr>
            <sz val="10"/>
            <color rgb="FF333333"/>
            <rFont val="Calibri"/>
            <family val="2"/>
          </rPr>
          <t>MAGNITUDE: The value will be 0. This data point is NOT APPLICABLE for the submitting nation.</t>
        </r>
      </text>
    </comment>
    <comment ref="H25" authorId="0" shapeId="0" xr:uid="{00000000-0006-0000-5A00-000041000000}">
      <text>
        <r>
          <rPr>
            <sz val="10"/>
            <color rgb="FF333333"/>
            <rFont val="Calibri"/>
            <family val="2"/>
          </rPr>
          <t>MAGNITUDE: The value will be 0. This data point is NOT APPLICABLE for the submitting nation.</t>
        </r>
      </text>
    </comment>
    <comment ref="I25" authorId="0" shapeId="0" xr:uid="{00000000-0006-0000-5A00-000042000000}">
      <text>
        <r>
          <rPr>
            <sz val="10"/>
            <color rgb="FF333333"/>
            <rFont val="Calibri"/>
            <family val="2"/>
          </rPr>
          <t>MAGNITUDE: The value will be 0. This data point is NOT APPLICABLE for the submitting nation.</t>
        </r>
      </text>
    </comment>
    <comment ref="J25" authorId="0" shapeId="0" xr:uid="{00000000-0006-0000-5A00-000043000000}">
      <text>
        <r>
          <rPr>
            <sz val="10"/>
            <color rgb="FF333333"/>
            <rFont val="Calibri"/>
            <family val="2"/>
          </rPr>
          <t>MAGNITUDE: The value will be 0. This data point is NOT APPLICABLE for the submitting nation.</t>
        </r>
      </text>
    </comment>
    <comment ref="K25" authorId="0" shapeId="0" xr:uid="{00000000-0006-0000-5A00-000044000000}">
      <text>
        <r>
          <rPr>
            <sz val="10"/>
            <color rgb="FF333333"/>
            <rFont val="Calibri"/>
            <family val="2"/>
          </rPr>
          <t>MAGNITUDE: The value will be 0. This data point is NOT APPLICABLE for the submitting nation.</t>
        </r>
      </text>
    </comment>
    <comment ref="C26" authorId="0" shapeId="0" xr:uid="{00000000-0006-0000-5A00-000045000000}">
      <text>
        <r>
          <rPr>
            <sz val="10"/>
            <color rgb="FF333333"/>
            <rFont val="Calibri"/>
            <family val="2"/>
          </rPr>
          <t>MAGNITUDE: The value will be 0. This data point is NOT APPLICABLE for the submitting nation.</t>
        </r>
      </text>
    </comment>
    <comment ref="D26" authorId="0" shapeId="0" xr:uid="{00000000-0006-0000-5A00-000046000000}">
      <text>
        <r>
          <rPr>
            <sz val="10"/>
            <color rgb="FF333333"/>
            <rFont val="Calibri"/>
            <family val="2"/>
          </rPr>
          <t>MAGNITUDE: The value will be 0. This data point is NOT APPLICABLE for the submitting nation.</t>
        </r>
      </text>
    </comment>
    <comment ref="E26" authorId="0" shapeId="0" xr:uid="{00000000-0006-0000-5A00-000047000000}">
      <text>
        <r>
          <rPr>
            <sz val="10"/>
            <color rgb="FF333333"/>
            <rFont val="Calibri"/>
            <family val="2"/>
          </rPr>
          <t>MAGNITUDE: The value will be 0. This data point is NOT APPLICABLE for the submitting nation.</t>
        </r>
      </text>
    </comment>
    <comment ref="G26" authorId="0" shapeId="0" xr:uid="{00000000-0006-0000-5A00-000048000000}">
      <text>
        <r>
          <rPr>
            <sz val="10"/>
            <color rgb="FF333333"/>
            <rFont val="Calibri"/>
            <family val="2"/>
          </rPr>
          <t>MAGNITUDE: The value will be 0. This data point is NOT APPLICABLE for the submitting nation.</t>
        </r>
      </text>
    </comment>
    <comment ref="H26" authorId="0" shapeId="0" xr:uid="{00000000-0006-0000-5A00-000049000000}">
      <text>
        <r>
          <rPr>
            <sz val="10"/>
            <color rgb="FF333333"/>
            <rFont val="Calibri"/>
            <family val="2"/>
          </rPr>
          <t>MAGNITUDE: The value will be 0. This data point is NOT APPLICABLE for the submitting nation.</t>
        </r>
      </text>
    </comment>
    <comment ref="J26" authorId="0" shapeId="0" xr:uid="{00000000-0006-0000-5A00-00004A000000}">
      <text>
        <r>
          <rPr>
            <sz val="10"/>
            <color rgb="FF333333"/>
            <rFont val="Calibri"/>
            <family val="2"/>
          </rPr>
          <t>MAGNITUDE: The value will be 0. This data point is NOT APPLICABLE for the submitting nation.</t>
        </r>
      </text>
    </comment>
    <comment ref="E27" authorId="0" shapeId="0" xr:uid="{00000000-0006-0000-5A00-00004B000000}">
      <text>
        <r>
          <rPr>
            <sz val="10"/>
            <color rgb="FF333333"/>
            <rFont val="Calibri"/>
            <family val="2"/>
          </rPr>
          <t>MAGNITUDE: The value will be 0. This data point is NOT APPLICABLE for the submitting nation.</t>
        </r>
      </text>
    </comment>
    <comment ref="G27" authorId="0" shapeId="0" xr:uid="{00000000-0006-0000-5A00-00004C000000}">
      <text>
        <r>
          <rPr>
            <sz val="10"/>
            <color rgb="FF333333"/>
            <rFont val="Calibri"/>
            <family val="2"/>
          </rPr>
          <t>MAGNITUDE: The value will be 0. This data point is NOT APPLICABLE for the submitting nation.</t>
        </r>
      </text>
    </comment>
    <comment ref="H27" authorId="0" shapeId="0" xr:uid="{00000000-0006-0000-5A00-00004D000000}">
      <text>
        <r>
          <rPr>
            <sz val="10"/>
            <color rgb="FF333333"/>
            <rFont val="Calibri"/>
            <family val="2"/>
          </rPr>
          <t>MAGNITUDE: The value will be 0. This data point is NOT APPLICABLE for the submitting nation.</t>
        </r>
      </text>
    </comment>
    <comment ref="I27" authorId="0" shapeId="0" xr:uid="{00000000-0006-0000-5A00-00004E000000}">
      <text>
        <r>
          <rPr>
            <sz val="10"/>
            <color rgb="FF333333"/>
            <rFont val="Calibri"/>
            <family val="2"/>
          </rPr>
          <t>MAGNITUDE: The value will be 0. This data point is NOT APPLICABLE for the submitting nation.</t>
        </r>
      </text>
    </comment>
    <comment ref="F28" authorId="0" shapeId="0" xr:uid="{00000000-0006-0000-5A00-00004F000000}">
      <text>
        <r>
          <rPr>
            <sz val="10"/>
            <color rgb="FF333333"/>
            <rFont val="Calibri"/>
            <family val="2"/>
          </rPr>
          <t>MAGNITUDE: The value will be 0. This data point is NOT APPLICABLE for the submitting nation.</t>
        </r>
      </text>
    </comment>
    <comment ref="G28" authorId="0" shapeId="0" xr:uid="{00000000-0006-0000-5A00-000050000000}">
      <text>
        <r>
          <rPr>
            <sz val="10"/>
            <color rgb="FF333333"/>
            <rFont val="Calibri"/>
            <family val="2"/>
          </rPr>
          <t>MAGNITUDE: The value will be 0. This data point is NOT APPLICABLE for the submitting nation.</t>
        </r>
      </text>
    </comment>
    <comment ref="H28" authorId="0" shapeId="0" xr:uid="{00000000-0006-0000-5A00-000051000000}">
      <text>
        <r>
          <rPr>
            <sz val="10"/>
            <color rgb="FF333333"/>
            <rFont val="Calibri"/>
            <family val="2"/>
          </rPr>
          <t>MAGNITUDE: The value will be 0. This data point is NOT APPLICABLE for the submitting nation.</t>
        </r>
      </text>
    </comment>
    <comment ref="I28" authorId="0" shapeId="0" xr:uid="{00000000-0006-0000-5A00-000052000000}">
      <text>
        <r>
          <rPr>
            <sz val="10"/>
            <color rgb="FF333333"/>
            <rFont val="Calibri"/>
            <family val="2"/>
          </rPr>
          <t>MAGNITUDE: The value will be 0. This data point is NOT APPLICABLE for the submitting nation.</t>
        </r>
      </text>
    </comment>
    <comment ref="J28" authorId="0" shapeId="0" xr:uid="{00000000-0006-0000-5A00-000053000000}">
      <text>
        <r>
          <rPr>
            <sz val="10"/>
            <color rgb="FF333333"/>
            <rFont val="Calibri"/>
            <family val="2"/>
          </rPr>
          <t>MAGNITUDE: The value will be 0. This data point is NOT APPLICABLE for the submitting nation.</t>
        </r>
      </text>
    </comment>
    <comment ref="K28" authorId="0" shapeId="0" xr:uid="{00000000-0006-0000-5A00-000054000000}">
      <text>
        <r>
          <rPr>
            <sz val="10"/>
            <color rgb="FF333333"/>
            <rFont val="Calibri"/>
            <family val="2"/>
          </rPr>
          <t>MAGNITUDE: The value will be 0. This data point is NOT APPLICABLE for the submitting nation.</t>
        </r>
      </text>
    </comment>
    <comment ref="L28" authorId="0" shapeId="0" xr:uid="{00000000-0006-0000-5A00-000055000000}">
      <text>
        <r>
          <rPr>
            <sz val="10"/>
            <color rgb="FF333333"/>
            <rFont val="Calibri"/>
            <family val="2"/>
          </rPr>
          <t>MAGNITUDE: The value will be 0. This data point is NOT APPLICABLE for the submitting nation.</t>
        </r>
      </text>
    </comment>
    <comment ref="C29" authorId="0" shapeId="0" xr:uid="{00000000-0006-0000-5A00-000056000000}">
      <text>
        <r>
          <rPr>
            <sz val="10"/>
            <color rgb="FF333333"/>
            <rFont val="Calibri"/>
            <family val="2"/>
          </rPr>
          <t>MAGNITUDE: The value will be 0. This data point is NOT APPLICABLE for the submitting nation.</t>
        </r>
      </text>
    </comment>
    <comment ref="D29" authorId="0" shapeId="0" xr:uid="{00000000-0006-0000-5A00-000057000000}">
      <text>
        <r>
          <rPr>
            <sz val="10"/>
            <color rgb="FF333333"/>
            <rFont val="Calibri"/>
            <family val="2"/>
          </rPr>
          <t>MAGNITUDE: The value will be 0. This data point is NOT APPLICABLE for the submitting nation.</t>
        </r>
      </text>
    </comment>
    <comment ref="E29" authorId="0" shapeId="0" xr:uid="{00000000-0006-0000-5A00-000058000000}">
      <text>
        <r>
          <rPr>
            <sz val="10"/>
            <color rgb="FF333333"/>
            <rFont val="Calibri"/>
            <family val="2"/>
          </rPr>
          <t>MAGNITUDE: The value will be 0. This data point is NOT APPLICABLE for the submitting nation.</t>
        </r>
      </text>
    </comment>
    <comment ref="C30" authorId="0" shapeId="0" xr:uid="{00000000-0006-0000-5A00-000059000000}">
      <text>
        <r>
          <rPr>
            <sz val="10"/>
            <color rgb="FF333333"/>
            <rFont val="Calibri"/>
            <family val="2"/>
          </rPr>
          <t>MAGNITUDE: The value will be 0. This data point is NOT APPLICABLE for the submitting nation.</t>
        </r>
      </text>
    </comment>
    <comment ref="D30" authorId="0" shapeId="0" xr:uid="{00000000-0006-0000-5A00-00005A000000}">
      <text>
        <r>
          <rPr>
            <sz val="10"/>
            <color rgb="FF333333"/>
            <rFont val="Calibri"/>
            <family val="2"/>
          </rPr>
          <t>MAGNITUDE: The value will be 0. This data point is NOT APPLICABLE for the submitting nation.</t>
        </r>
      </text>
    </comment>
    <comment ref="E30" authorId="0" shapeId="0" xr:uid="{00000000-0006-0000-5A00-00005B000000}">
      <text>
        <r>
          <rPr>
            <sz val="10"/>
            <color rgb="FF333333"/>
            <rFont val="Calibri"/>
            <family val="2"/>
          </rPr>
          <t>MAGNITUDE: The value will be 0. This data point is NOT APPLICABLE for the submitting nation.</t>
        </r>
      </text>
    </comment>
    <comment ref="F30" authorId="0" shapeId="0" xr:uid="{00000000-0006-0000-5A00-00005C000000}">
      <text>
        <r>
          <rPr>
            <sz val="10"/>
            <color rgb="FF333333"/>
            <rFont val="Calibri"/>
            <family val="2"/>
          </rPr>
          <t>MAGNITUDE: The value will be 0. This data point is NOT APPLICABLE for the submitting nation.</t>
        </r>
      </text>
    </comment>
    <comment ref="G30" authorId="0" shapeId="0" xr:uid="{00000000-0006-0000-5A00-00005D000000}">
      <text>
        <r>
          <rPr>
            <sz val="10"/>
            <color rgb="FF333333"/>
            <rFont val="Calibri"/>
            <family val="2"/>
          </rPr>
          <t>MAGNITUDE: The value will be 0. This data point is NOT APPLICABLE for the submitting nation.</t>
        </r>
      </text>
    </comment>
    <comment ref="I30" authorId="0" shapeId="0" xr:uid="{00000000-0006-0000-5A00-00005E000000}">
      <text>
        <r>
          <rPr>
            <sz val="10"/>
            <color rgb="FF333333"/>
            <rFont val="Calibri"/>
            <family val="2"/>
          </rPr>
          <t>MAGNITUDE: The value will be 0. This data point is NOT APPLICABLE for the submitting nation.</t>
        </r>
      </text>
    </comment>
    <comment ref="C31" authorId="0" shapeId="0" xr:uid="{00000000-0006-0000-5A00-00005F000000}">
      <text>
        <r>
          <rPr>
            <sz val="10"/>
            <color rgb="FF333333"/>
            <rFont val="Calibri"/>
            <family val="2"/>
          </rPr>
          <t>MAGNITUDE: The value will be 0. This data point is NOT APPLICABLE for the submitting nation.</t>
        </r>
      </text>
    </comment>
    <comment ref="D31" authorId="0" shapeId="0" xr:uid="{00000000-0006-0000-5A00-000060000000}">
      <text>
        <r>
          <rPr>
            <sz val="10"/>
            <color rgb="FF333333"/>
            <rFont val="Calibri"/>
            <family val="2"/>
          </rPr>
          <t>MAGNITUDE: The value will be 0. This data point is NOT APPLICABLE for the submitting nation.</t>
        </r>
      </text>
    </comment>
    <comment ref="E31" authorId="0" shapeId="0" xr:uid="{00000000-0006-0000-5A00-000061000000}">
      <text>
        <r>
          <rPr>
            <sz val="10"/>
            <color rgb="FF333333"/>
            <rFont val="Calibri"/>
            <family val="2"/>
          </rPr>
          <t>MAGNITUDE: The value will be 0. This data point is NOT APPLICABLE for the submitting nation.</t>
        </r>
      </text>
    </comment>
    <comment ref="F31" authorId="0" shapeId="0" xr:uid="{00000000-0006-0000-5A00-000062000000}">
      <text>
        <r>
          <rPr>
            <sz val="10"/>
            <color rgb="FF333333"/>
            <rFont val="Calibri"/>
            <family val="2"/>
          </rPr>
          <t>MAGNITUDE: The value will be 0. This data point is NOT APPLICABLE for the submitting nation.</t>
        </r>
      </text>
    </comment>
    <comment ref="G31" authorId="0" shapeId="0" xr:uid="{00000000-0006-0000-5A00-000063000000}">
      <text>
        <r>
          <rPr>
            <sz val="10"/>
            <color rgb="FF333333"/>
            <rFont val="Calibri"/>
            <family val="2"/>
          </rPr>
          <t>MAGNITUDE: The value will be 0. This data point is NOT APPLICABLE for the submitting nation.</t>
        </r>
      </text>
    </comment>
    <comment ref="H31" authorId="0" shapeId="0" xr:uid="{00000000-0006-0000-5A00-000064000000}">
      <text>
        <r>
          <rPr>
            <sz val="10"/>
            <color rgb="FF333333"/>
            <rFont val="Calibri"/>
            <family val="2"/>
          </rPr>
          <t>MAGNITUDE: The value will be 0. This data point is NOT APPLICABLE for the submitting nation.</t>
        </r>
      </text>
    </comment>
    <comment ref="I31" authorId="0" shapeId="0" xr:uid="{00000000-0006-0000-5A00-000065000000}">
      <text>
        <r>
          <rPr>
            <sz val="10"/>
            <color rgb="FF333333"/>
            <rFont val="Calibri"/>
            <family val="2"/>
          </rPr>
          <t>MAGNITUDE: The value will be 0. This data point is NOT APPLICABLE for the submitting nation.</t>
        </r>
      </text>
    </comment>
    <comment ref="J31" authorId="0" shapeId="0" xr:uid="{00000000-0006-0000-5A00-000066000000}">
      <text>
        <r>
          <rPr>
            <sz val="10"/>
            <color rgb="FF333333"/>
            <rFont val="Calibri"/>
            <family val="2"/>
          </rPr>
          <t>MAGNITUDE: The value will be 0. This data point is NOT APPLICABLE for the submitting nation.</t>
        </r>
      </text>
    </comment>
    <comment ref="K31" authorId="0" shapeId="0" xr:uid="{00000000-0006-0000-5A00-000067000000}">
      <text>
        <r>
          <rPr>
            <sz val="10"/>
            <color rgb="FF333333"/>
            <rFont val="Calibri"/>
            <family val="2"/>
          </rPr>
          <t>MAGNITUDE: The value will be 0. This data point is NOT APPLICABLE for the submitting nation.</t>
        </r>
      </text>
    </comment>
    <comment ref="L31" authorId="0" shapeId="0" xr:uid="{00000000-0006-0000-5A00-000068000000}">
      <text>
        <r>
          <rPr>
            <sz val="10"/>
            <color rgb="FF333333"/>
            <rFont val="Calibri"/>
            <family val="2"/>
          </rPr>
          <t>MAGNITUDE: The value will be 0. This data point is NOT APPLICABLE for the submitting nation.</t>
        </r>
      </text>
    </comment>
    <comment ref="D32" authorId="0" shapeId="0" xr:uid="{00000000-0006-0000-5A00-000069000000}">
      <text>
        <r>
          <rPr>
            <sz val="10"/>
            <color rgb="FF333333"/>
            <rFont val="Calibri"/>
            <family val="2"/>
          </rPr>
          <t>MAGNITUDE: The value will be 0. This data point is NOT APPLICABLE for the submitting nation.</t>
        </r>
      </text>
    </comment>
    <comment ref="H32" authorId="0" shapeId="0" xr:uid="{00000000-0006-0000-5A00-00006A000000}">
      <text>
        <r>
          <rPr>
            <sz val="10"/>
            <color rgb="FF333333"/>
            <rFont val="Calibri"/>
            <family val="2"/>
          </rPr>
          <t>MAGNITUDE: The value will be 0. This data point is NOT APPLICABLE for the submitting nation.</t>
        </r>
      </text>
    </comment>
    <comment ref="C33" authorId="0" shapeId="0" xr:uid="{00000000-0006-0000-5A00-00006B000000}">
      <text>
        <r>
          <rPr>
            <sz val="10"/>
            <color rgb="FF333333"/>
            <rFont val="Calibri"/>
            <family val="2"/>
          </rPr>
          <t>MAGNITUDE: The value will be 0. This data point is NOT APPLICABLE for the submitting nation.</t>
        </r>
      </text>
    </comment>
    <comment ref="E33" authorId="0" shapeId="0" xr:uid="{00000000-0006-0000-5A00-00006C000000}">
      <text>
        <r>
          <rPr>
            <sz val="10"/>
            <color rgb="FF333333"/>
            <rFont val="Calibri"/>
            <family val="2"/>
          </rPr>
          <t>MAGNITUDE: The value will be 0. This data point is NOT APPLICABLE for the submitting nation.</t>
        </r>
      </text>
    </comment>
    <comment ref="F33" authorId="0" shapeId="0" xr:uid="{00000000-0006-0000-5A00-00006D000000}">
      <text>
        <r>
          <rPr>
            <sz val="10"/>
            <color rgb="FF333333"/>
            <rFont val="Calibri"/>
            <family val="2"/>
          </rPr>
          <t>MAGNITUDE: The value will be 0. This data point is NOT APPLICABLE for the submitting nation.</t>
        </r>
      </text>
    </comment>
    <comment ref="G33" authorId="0" shapeId="0" xr:uid="{00000000-0006-0000-5A00-00006E000000}">
      <text>
        <r>
          <rPr>
            <sz val="10"/>
            <color rgb="FF333333"/>
            <rFont val="Calibri"/>
            <family val="2"/>
          </rPr>
          <t>MAGNITUDE: The value will be 0. This data point is NOT APPLICABLE for the submitting nation.</t>
        </r>
      </text>
    </comment>
    <comment ref="H33" authorId="0" shapeId="0" xr:uid="{00000000-0006-0000-5A00-00006F000000}">
      <text>
        <r>
          <rPr>
            <sz val="10"/>
            <color rgb="FF333333"/>
            <rFont val="Calibri"/>
            <family val="2"/>
          </rPr>
          <t>MAGNITUDE: The value will be 0. This data point is NOT APPLICABLE for the submitting nation.</t>
        </r>
      </text>
    </comment>
    <comment ref="I33" authorId="0" shapeId="0" xr:uid="{00000000-0006-0000-5A00-000070000000}">
      <text>
        <r>
          <rPr>
            <sz val="10"/>
            <color rgb="FF333333"/>
            <rFont val="Calibri"/>
            <family val="2"/>
          </rPr>
          <t>MAGNITUDE: The value will be 0. This data point is NOT APPLICABLE for the submitting nation.</t>
        </r>
      </text>
    </comment>
    <comment ref="J33" authorId="0" shapeId="0" xr:uid="{00000000-0006-0000-5A00-000071000000}">
      <text>
        <r>
          <rPr>
            <sz val="10"/>
            <color rgb="FF333333"/>
            <rFont val="Calibri"/>
            <family val="2"/>
          </rPr>
          <t>MAGNITUDE: The value will be 0. This data point is NOT APPLICABLE for the submitting nation.</t>
        </r>
      </text>
    </comment>
    <comment ref="C34" authorId="0" shapeId="0" xr:uid="{00000000-0006-0000-5A00-000072000000}">
      <text>
        <r>
          <rPr>
            <sz val="10"/>
            <color rgb="FF333333"/>
            <rFont val="Calibri"/>
            <family val="2"/>
          </rPr>
          <t>MAGNITUDE: The value will be 0. This data point is NOT APPLICABLE for the submitting nation.</t>
        </r>
      </text>
    </comment>
    <comment ref="D34" authorId="0" shapeId="0" xr:uid="{00000000-0006-0000-5A00-000073000000}">
      <text>
        <r>
          <rPr>
            <sz val="10"/>
            <color rgb="FF333333"/>
            <rFont val="Calibri"/>
            <family val="2"/>
          </rPr>
          <t>MAGNITUDE: The value will be 0. This data point is NOT APPLICABLE for the submitting nation.</t>
        </r>
      </text>
    </comment>
    <comment ref="E34" authorId="0" shapeId="0" xr:uid="{00000000-0006-0000-5A00-000074000000}">
      <text>
        <r>
          <rPr>
            <sz val="10"/>
            <color rgb="FF333333"/>
            <rFont val="Calibri"/>
            <family val="2"/>
          </rPr>
          <t>MAGNITUDE: The value will be 0. This data point is NOT APPLICABLE for the submitting nation.</t>
        </r>
      </text>
    </comment>
    <comment ref="F34" authorId="0" shapeId="0" xr:uid="{00000000-0006-0000-5A00-000075000000}">
      <text>
        <r>
          <rPr>
            <sz val="10"/>
            <color rgb="FF333333"/>
            <rFont val="Calibri"/>
            <family val="2"/>
          </rPr>
          <t>MAGNITUDE: The value will be 0. This data point is NOT APPLICABLE for the submitting nation.</t>
        </r>
      </text>
    </comment>
    <comment ref="G34" authorId="0" shapeId="0" xr:uid="{00000000-0006-0000-5A00-000076000000}">
      <text>
        <r>
          <rPr>
            <sz val="10"/>
            <color rgb="FF333333"/>
            <rFont val="Calibri"/>
            <family val="2"/>
          </rPr>
          <t>MAGNITUDE: The value will be 0. This data point is NOT APPLICABLE for the submitting nation.</t>
        </r>
      </text>
    </comment>
    <comment ref="H34" authorId="0" shapeId="0" xr:uid="{00000000-0006-0000-5A00-000077000000}">
      <text>
        <r>
          <rPr>
            <sz val="10"/>
            <color rgb="FF333333"/>
            <rFont val="Calibri"/>
            <family val="2"/>
          </rPr>
          <t>MAGNITUDE: The value will be 0. This data point is NOT APPLICABLE for the submitting nation.</t>
        </r>
      </text>
    </comment>
    <comment ref="I34" authorId="0" shapeId="0" xr:uid="{00000000-0006-0000-5A00-000078000000}">
      <text>
        <r>
          <rPr>
            <sz val="10"/>
            <color rgb="FF333333"/>
            <rFont val="Calibri"/>
            <family val="2"/>
          </rPr>
          <t>MAGNITUDE: The value will be 0. This data point is NOT APPLICABLE for the submitting nation.</t>
        </r>
      </text>
    </comment>
    <comment ref="J34" authorId="0" shapeId="0" xr:uid="{00000000-0006-0000-5A00-000079000000}">
      <text>
        <r>
          <rPr>
            <sz val="10"/>
            <color rgb="FF333333"/>
            <rFont val="Calibri"/>
            <family val="2"/>
          </rPr>
          <t>MAGNITUDE: The value will be 0. This data point is NOT APPLICABLE for the submitting nation.</t>
        </r>
      </text>
    </comment>
    <comment ref="C35" authorId="0" shapeId="0" xr:uid="{00000000-0006-0000-5A00-00007A000000}">
      <text>
        <r>
          <rPr>
            <sz val="10"/>
            <color rgb="FF333333"/>
            <rFont val="Calibri"/>
            <family val="2"/>
          </rPr>
          <t>MAGNITUDE: The value will be 0. This data point is NOT APPLICABLE for the submitting nation.</t>
        </r>
      </text>
    </comment>
    <comment ref="D35" authorId="0" shapeId="0" xr:uid="{00000000-0006-0000-5A00-00007B000000}">
      <text>
        <r>
          <rPr>
            <sz val="10"/>
            <color rgb="FF333333"/>
            <rFont val="Calibri"/>
            <family val="2"/>
          </rPr>
          <t>MAGNITUDE: The value will be 0. This data point is NOT APPLICABLE for the submitting nation.</t>
        </r>
      </text>
    </comment>
    <comment ref="E35" authorId="0" shapeId="0" xr:uid="{00000000-0006-0000-5A00-00007C000000}">
      <text>
        <r>
          <rPr>
            <sz val="10"/>
            <color rgb="FF333333"/>
            <rFont val="Calibri"/>
            <family val="2"/>
          </rPr>
          <t>MAGNITUDE: The value will be 0. This data point is NOT APPLICABLE for the submitting nation.</t>
        </r>
      </text>
    </comment>
    <comment ref="F35" authorId="0" shapeId="0" xr:uid="{00000000-0006-0000-5A00-00007D000000}">
      <text>
        <r>
          <rPr>
            <sz val="10"/>
            <color rgb="FF333333"/>
            <rFont val="Calibri"/>
            <family val="2"/>
          </rPr>
          <t>MAGNITUDE: The value will be 0. This data point is NOT APPLICABLE for the submitting nation.</t>
        </r>
      </text>
    </comment>
    <comment ref="G35" authorId="0" shapeId="0" xr:uid="{00000000-0006-0000-5A00-00007E000000}">
      <text>
        <r>
          <rPr>
            <sz val="10"/>
            <color rgb="FF333333"/>
            <rFont val="Calibri"/>
            <family val="2"/>
          </rPr>
          <t>MAGNITUDE: The value will be 0. This data point is NOT APPLICABLE for the submitting nation.</t>
        </r>
      </text>
    </comment>
    <comment ref="H35" authorId="0" shapeId="0" xr:uid="{00000000-0006-0000-5A00-00007F000000}">
      <text>
        <r>
          <rPr>
            <sz val="10"/>
            <color rgb="FF333333"/>
            <rFont val="Calibri"/>
            <family val="2"/>
          </rPr>
          <t>MAGNITUDE: The value will be 0. This data point is NOT APPLICABLE for the submitting nation.</t>
        </r>
      </text>
    </comment>
    <comment ref="I35" authorId="0" shapeId="0" xr:uid="{00000000-0006-0000-5A00-000080000000}">
      <text>
        <r>
          <rPr>
            <sz val="10"/>
            <color rgb="FF333333"/>
            <rFont val="Calibri"/>
            <family val="2"/>
          </rPr>
          <t>MAGNITUDE: The value will be 0. This data point is NOT APPLICABLE for the submitting nation.</t>
        </r>
      </text>
    </comment>
    <comment ref="J35" authorId="0" shapeId="0" xr:uid="{00000000-0006-0000-5A00-000081000000}">
      <text>
        <r>
          <rPr>
            <sz val="10"/>
            <color rgb="FF333333"/>
            <rFont val="Calibri"/>
            <family val="2"/>
          </rPr>
          <t>MAGNITUDE: The value will be 0. This data point is NOT APPLICABLE for the submitting nation.</t>
        </r>
      </text>
    </comment>
    <comment ref="K35" authorId="0" shapeId="0" xr:uid="{00000000-0006-0000-5A00-000082000000}">
      <text>
        <r>
          <rPr>
            <sz val="10"/>
            <color rgb="FF333333"/>
            <rFont val="Calibri"/>
            <family val="2"/>
          </rPr>
          <t>MAGNITUDE: The value will be 0. This data point is NOT APPLICABLE for the submitting nation.</t>
        </r>
      </text>
    </comment>
    <comment ref="L35" authorId="0" shapeId="0" xr:uid="{00000000-0006-0000-5A00-000083000000}">
      <text>
        <r>
          <rPr>
            <sz val="10"/>
            <color rgb="FF333333"/>
            <rFont val="Calibri"/>
            <family val="2"/>
          </rPr>
          <t>MAGNITUDE: The value will be 0. This data point is NOT APPLICABLE for the submitting nation.</t>
        </r>
      </text>
    </comment>
    <comment ref="C36" authorId="0" shapeId="0" xr:uid="{00000000-0006-0000-5A00-000084000000}">
      <text>
        <r>
          <rPr>
            <sz val="10"/>
            <color rgb="FF333333"/>
            <rFont val="Calibri"/>
            <family val="2"/>
          </rPr>
          <t>MAGNITUDE: The value will be 0. This data point is NOT APPLICABLE for the submitting nation.</t>
        </r>
      </text>
    </comment>
    <comment ref="F36" authorId="0" shapeId="0" xr:uid="{00000000-0006-0000-5A00-000085000000}">
      <text>
        <r>
          <rPr>
            <sz val="10"/>
            <color rgb="FF333333"/>
            <rFont val="Calibri"/>
            <family val="2"/>
          </rPr>
          <t>MAGNITUDE: The value will be 0. This data point is NOT APPLICABLE for the submitting nation.</t>
        </r>
      </text>
    </comment>
    <comment ref="G36" authorId="0" shapeId="0" xr:uid="{00000000-0006-0000-5A00-000086000000}">
      <text>
        <r>
          <rPr>
            <sz val="10"/>
            <color rgb="FF333333"/>
            <rFont val="Calibri"/>
            <family val="2"/>
          </rPr>
          <t>MAGNITUDE: The value will be 0. This data point is NOT APPLICABLE for the submitting nation.</t>
        </r>
      </text>
    </comment>
    <comment ref="H36" authorId="0" shapeId="0" xr:uid="{00000000-0006-0000-5A00-000087000000}">
      <text>
        <r>
          <rPr>
            <sz val="10"/>
            <color rgb="FF333333"/>
            <rFont val="Calibri"/>
            <family val="2"/>
          </rPr>
          <t>MAGNITUDE: The value will be 0. This data point is NOT APPLICABLE for the submitting nation.</t>
        </r>
      </text>
    </comment>
    <comment ref="I36" authorId="0" shapeId="0" xr:uid="{00000000-0006-0000-5A00-000088000000}">
      <text>
        <r>
          <rPr>
            <sz val="10"/>
            <color rgb="FF333333"/>
            <rFont val="Calibri"/>
            <family val="2"/>
          </rPr>
          <t>MAGNITUDE: The value will be 0. This data point is NOT APPLICABLE for the submitting nation.</t>
        </r>
      </text>
    </comment>
    <comment ref="J36" authorId="0" shapeId="0" xr:uid="{00000000-0006-0000-5A00-000089000000}">
      <text>
        <r>
          <rPr>
            <sz val="10"/>
            <color rgb="FF333333"/>
            <rFont val="Calibri"/>
            <family val="2"/>
          </rPr>
          <t>MAGNITUDE: The value will be 0. This data point is NOT APPLICABLE for the submitting nation.</t>
        </r>
      </text>
    </comment>
    <comment ref="K36" authorId="0" shapeId="0" xr:uid="{00000000-0006-0000-5A00-00008A000000}">
      <text>
        <r>
          <rPr>
            <sz val="10"/>
            <color rgb="FF333333"/>
            <rFont val="Calibri"/>
            <family val="2"/>
          </rPr>
          <t>MAGNITUDE: The value will be 0. This data point is NOT APPLICABLE for the submitting nation.</t>
        </r>
      </text>
    </comment>
    <comment ref="L36" authorId="0" shapeId="0" xr:uid="{00000000-0006-0000-5A00-00008B000000}">
      <text>
        <r>
          <rPr>
            <sz val="10"/>
            <color rgb="FF333333"/>
            <rFont val="Calibri"/>
            <family val="2"/>
          </rPr>
          <t>MAGNITUDE: The value will be 0. This data point is NOT APPLICABLE for the submitting nation.</t>
        </r>
      </text>
    </comment>
    <comment ref="C37" authorId="0" shapeId="0" xr:uid="{00000000-0006-0000-5A00-00008C000000}">
      <text>
        <r>
          <rPr>
            <sz val="10"/>
            <color rgb="FF333333"/>
            <rFont val="Calibri"/>
            <family val="2"/>
          </rPr>
          <t>MAGNITUDE: The value will be 0. This data point is NOT APPLICABLE for the submitting nation.</t>
        </r>
      </text>
    </comment>
    <comment ref="D37" authorId="0" shapeId="0" xr:uid="{00000000-0006-0000-5A00-00008D000000}">
      <text>
        <r>
          <rPr>
            <sz val="10"/>
            <color rgb="FF333333"/>
            <rFont val="Calibri"/>
            <family val="2"/>
          </rPr>
          <t>MAGNITUDE: The value will be 0. This data point is NOT APPLICABLE for the submitting nation.</t>
        </r>
      </text>
    </comment>
    <comment ref="E37" authorId="0" shapeId="0" xr:uid="{00000000-0006-0000-5A00-00008E000000}">
      <text>
        <r>
          <rPr>
            <sz val="10"/>
            <color rgb="FF333333"/>
            <rFont val="Calibri"/>
            <family val="2"/>
          </rPr>
          <t>MAGNITUDE: The value will be 0. This data point is NOT APPLICABLE for the submitting nation.</t>
        </r>
      </text>
    </comment>
    <comment ref="F37" authorId="0" shapeId="0" xr:uid="{00000000-0006-0000-5A00-00008F000000}">
      <text>
        <r>
          <rPr>
            <sz val="10"/>
            <color rgb="FF333333"/>
            <rFont val="Calibri"/>
            <family val="2"/>
          </rPr>
          <t>MAGNITUDE: The value will be 0. This data point is NOT APPLICABLE for the submitting nation.</t>
        </r>
      </text>
    </comment>
    <comment ref="G37" authorId="0" shapeId="0" xr:uid="{00000000-0006-0000-5A00-000090000000}">
      <text>
        <r>
          <rPr>
            <sz val="10"/>
            <color rgb="FF333333"/>
            <rFont val="Calibri"/>
            <family val="2"/>
          </rPr>
          <t>MAGNITUDE: The value will be 0. This data point is NOT APPLICABLE for the submitting nation.</t>
        </r>
      </text>
    </comment>
    <comment ref="I37" authorId="0" shapeId="0" xr:uid="{00000000-0006-0000-5A00-000091000000}">
      <text>
        <r>
          <rPr>
            <sz val="10"/>
            <color rgb="FF333333"/>
            <rFont val="Calibri"/>
            <family val="2"/>
          </rPr>
          <t>MAGNITUDE: The value will be 0. This data point is NOT APPLICABLE for the submitting nation.</t>
        </r>
      </text>
    </comment>
    <comment ref="J37" authorId="0" shapeId="0" xr:uid="{00000000-0006-0000-5A00-000092000000}">
      <text>
        <r>
          <rPr>
            <sz val="10"/>
            <color rgb="FF333333"/>
            <rFont val="Calibri"/>
            <family val="2"/>
          </rPr>
          <t>MAGNITUDE: The value will be 0. This data point is NOT APPLICABLE for the submitting nation.</t>
        </r>
      </text>
    </comment>
    <comment ref="K37" authorId="0" shapeId="0" xr:uid="{00000000-0006-0000-5A00-000093000000}">
      <text>
        <r>
          <rPr>
            <sz val="10"/>
            <color rgb="FF333333"/>
            <rFont val="Calibri"/>
            <family val="2"/>
          </rPr>
          <t>MAGNITUDE: The value will be 0. This data point is NOT APPLICABLE for the submitting nation.</t>
        </r>
      </text>
    </comment>
    <comment ref="L37" authorId="0" shapeId="0" xr:uid="{00000000-0006-0000-5A00-000094000000}">
      <text>
        <r>
          <rPr>
            <sz val="10"/>
            <color rgb="FF333333"/>
            <rFont val="Calibri"/>
            <family val="2"/>
          </rPr>
          <t>MAGNITUDE: The value will be 0. This data point is NOT APPLICABLE for the submitting nation.</t>
        </r>
      </text>
    </comment>
    <comment ref="L38" authorId="0" shapeId="0" xr:uid="{00000000-0006-0000-5A00-000095000000}">
      <text>
        <r>
          <rPr>
            <sz val="10"/>
            <color rgb="FF333333"/>
            <rFont val="Calibri"/>
            <family val="2"/>
          </rPr>
          <t>MAGNITUDE: The value will be 0. This data point is NOT APPLICABLE for the submitting nation.</t>
        </r>
      </text>
    </comment>
    <comment ref="F39" authorId="0" shapeId="0" xr:uid="{00000000-0006-0000-5A00-000096000000}">
      <text>
        <r>
          <rPr>
            <sz val="10"/>
            <color rgb="FF333333"/>
            <rFont val="Calibri"/>
            <family val="2"/>
          </rPr>
          <t>MAGNITUDE: The value will be 0. This data point is NOT APPLICABLE for the submitting nation.</t>
        </r>
      </text>
    </comment>
    <comment ref="G39" authorId="0" shapeId="0" xr:uid="{00000000-0006-0000-5A00-000097000000}">
      <text>
        <r>
          <rPr>
            <sz val="10"/>
            <color rgb="FF333333"/>
            <rFont val="Calibri"/>
            <family val="2"/>
          </rPr>
          <t>MAGNITUDE: The value will be 0. This data point is NOT APPLICABLE for the submitting nation.</t>
        </r>
      </text>
    </comment>
    <comment ref="H39" authorId="0" shapeId="0" xr:uid="{00000000-0006-0000-5A00-000098000000}">
      <text>
        <r>
          <rPr>
            <sz val="10"/>
            <color rgb="FF333333"/>
            <rFont val="Calibri"/>
            <family val="2"/>
          </rPr>
          <t>MAGNITUDE: The value will be 0. This data point is NOT APPLICABLE for the submitting nation.</t>
        </r>
      </text>
    </comment>
    <comment ref="C40" authorId="0" shapeId="0" xr:uid="{00000000-0006-0000-5A00-000099000000}">
      <text>
        <r>
          <rPr>
            <sz val="10"/>
            <color rgb="FF333333"/>
            <rFont val="Calibri"/>
            <family val="2"/>
          </rPr>
          <t>MAGNITUDE: The value will be 0. This data point is NOT APPLICABLE for the submitting nation.</t>
        </r>
      </text>
    </comment>
    <comment ref="D40" authorId="0" shapeId="0" xr:uid="{00000000-0006-0000-5A00-00009A000000}">
      <text>
        <r>
          <rPr>
            <sz val="10"/>
            <color rgb="FF333333"/>
            <rFont val="Calibri"/>
            <family val="2"/>
          </rPr>
          <t>MAGNITUDE: The value will be 0. This data point is NOT APPLICABLE for the submitting nation.</t>
        </r>
      </text>
    </comment>
    <comment ref="E40" authorId="0" shapeId="0" xr:uid="{00000000-0006-0000-5A00-00009B000000}">
      <text>
        <r>
          <rPr>
            <sz val="10"/>
            <color rgb="FF333333"/>
            <rFont val="Calibri"/>
            <family val="2"/>
          </rPr>
          <t>MAGNITUDE: The value will be 0. This data point is NOT APPLICABLE for the submitting nation.</t>
        </r>
      </text>
    </comment>
    <comment ref="C41" authorId="0" shapeId="0" xr:uid="{00000000-0006-0000-5A00-00009C000000}">
      <text>
        <r>
          <rPr>
            <sz val="10"/>
            <color rgb="FF333333"/>
            <rFont val="Calibri"/>
            <family val="2"/>
          </rPr>
          <t>MAGNITUDE: The value will be 0. This data point is NOT APPLICABLE for the submitting nation.</t>
        </r>
      </text>
    </comment>
    <comment ref="D41" authorId="0" shapeId="0" xr:uid="{00000000-0006-0000-5A00-00009D000000}">
      <text>
        <r>
          <rPr>
            <sz val="10"/>
            <color rgb="FF333333"/>
            <rFont val="Calibri"/>
            <family val="2"/>
          </rPr>
          <t>MAGNITUDE: The value will be 0. This data point is NOT APPLICABLE for the submitting nation.</t>
        </r>
      </text>
    </comment>
    <comment ref="F41" authorId="0" shapeId="0" xr:uid="{00000000-0006-0000-5A00-00009E000000}">
      <text>
        <r>
          <rPr>
            <sz val="10"/>
            <color rgb="FF333333"/>
            <rFont val="Calibri"/>
            <family val="2"/>
          </rPr>
          <t>MAGNITUDE: The value will be 0. This data point is NOT APPLICABLE for the submitting nation.</t>
        </r>
      </text>
    </comment>
    <comment ref="G41" authorId="0" shapeId="0" xr:uid="{00000000-0006-0000-5A00-00009F000000}">
      <text>
        <r>
          <rPr>
            <sz val="10"/>
            <color rgb="FF333333"/>
            <rFont val="Calibri"/>
            <family val="2"/>
          </rPr>
          <t>MAGNITUDE: The value will be 0. This data point is NOT APPLICABLE for the submitting nation.</t>
        </r>
      </text>
    </comment>
    <comment ref="H41" authorId="0" shapeId="0" xr:uid="{00000000-0006-0000-5A00-0000A0000000}">
      <text>
        <r>
          <rPr>
            <sz val="10"/>
            <color rgb="FF333333"/>
            <rFont val="Calibri"/>
            <family val="2"/>
          </rPr>
          <t>MAGNITUDE: The value will be 0. This data point is NOT APPLICABLE for the submitting nation.</t>
        </r>
      </text>
    </comment>
    <comment ref="I41" authorId="0" shapeId="0" xr:uid="{00000000-0006-0000-5A00-0000A1000000}">
      <text>
        <r>
          <rPr>
            <sz val="10"/>
            <color rgb="FF333333"/>
            <rFont val="Calibri"/>
            <family val="2"/>
          </rPr>
          <t>MAGNITUDE: The value will be 0. This data point is NOT APPLICABLE for the submitting nation.</t>
        </r>
      </text>
    </comment>
    <comment ref="J41" authorId="0" shapeId="0" xr:uid="{00000000-0006-0000-5A00-0000A2000000}">
      <text>
        <r>
          <rPr>
            <sz val="10"/>
            <color rgb="FF333333"/>
            <rFont val="Calibri"/>
            <family val="2"/>
          </rPr>
          <t>MAGNITUDE: The value will be 0. This data point is NOT APPLICABLE for the submitting nation.</t>
        </r>
      </text>
    </comment>
    <comment ref="K41" authorId="0" shapeId="0" xr:uid="{00000000-0006-0000-5A00-0000A3000000}">
      <text>
        <r>
          <rPr>
            <sz val="10"/>
            <color rgb="FF333333"/>
            <rFont val="Calibri"/>
            <family val="2"/>
          </rPr>
          <t>MAGNITUDE: The value will be 0. This data point is NOT APPLICABLE for the submitting nation.</t>
        </r>
      </text>
    </comment>
    <comment ref="H42" authorId="0" shapeId="0" xr:uid="{00000000-0006-0000-5A00-0000A4000000}">
      <text>
        <r>
          <rPr>
            <sz val="10"/>
            <color rgb="FF333333"/>
            <rFont val="Calibri"/>
            <family val="2"/>
          </rPr>
          <t>MAGNITUDE: The value will be 0. This data point is NOT APPLICABLE for the submitting nation.</t>
        </r>
      </text>
    </comment>
    <comment ref="I42" authorId="0" shapeId="0" xr:uid="{00000000-0006-0000-5A00-0000A5000000}">
      <text>
        <r>
          <rPr>
            <sz val="10"/>
            <color rgb="FF333333"/>
            <rFont val="Calibri"/>
            <family val="2"/>
          </rPr>
          <t>MAGNITUDE: The value will be 0. This data point is NOT APPLICABLE for the submitting nation.</t>
        </r>
      </text>
    </comment>
    <comment ref="H43" authorId="0" shapeId="0" xr:uid="{00000000-0006-0000-5A00-0000A6000000}">
      <text>
        <r>
          <rPr>
            <sz val="10"/>
            <color rgb="FF333333"/>
            <rFont val="Calibri"/>
            <family val="2"/>
          </rPr>
          <t>MAGNITUDE: The value will be 0. This data point is NOT APPLICABLE for the submitting nation.</t>
        </r>
      </text>
    </comment>
    <comment ref="C44" authorId="0" shapeId="0" xr:uid="{00000000-0006-0000-5A00-0000A7000000}">
      <text>
        <r>
          <rPr>
            <sz val="10"/>
            <color rgb="FF333333"/>
            <rFont val="Calibri"/>
            <family val="2"/>
          </rPr>
          <t>MAGNITUDE: The value will be 0. This data point is NOT APPLICABLE for the submitting nation.</t>
        </r>
      </text>
    </comment>
    <comment ref="D44" authorId="0" shapeId="0" xr:uid="{00000000-0006-0000-5A00-0000A8000000}">
      <text>
        <r>
          <rPr>
            <sz val="10"/>
            <color rgb="FF333333"/>
            <rFont val="Calibri"/>
            <family val="2"/>
          </rPr>
          <t>MAGNITUDE: The value will be 0. This data point is NOT APPLICABLE for the submitting nation.</t>
        </r>
      </text>
    </comment>
    <comment ref="E44" authorId="0" shapeId="0" xr:uid="{00000000-0006-0000-5A00-0000A9000000}">
      <text>
        <r>
          <rPr>
            <sz val="10"/>
            <color rgb="FF333333"/>
            <rFont val="Calibri"/>
            <family val="2"/>
          </rPr>
          <t>MAGNITUDE: The value will be 0. This data point is NOT APPLICABLE for the submitting nation.</t>
        </r>
      </text>
    </comment>
    <comment ref="F44" authorId="0" shapeId="0" xr:uid="{00000000-0006-0000-5A00-0000AA000000}">
      <text>
        <r>
          <rPr>
            <sz val="10"/>
            <color rgb="FF333333"/>
            <rFont val="Calibri"/>
            <family val="2"/>
          </rPr>
          <t>MAGNITUDE: The value will be 0. This data point is NOT APPLICABLE for the submitting nation.</t>
        </r>
      </text>
    </comment>
    <comment ref="G44" authorId="0" shapeId="0" xr:uid="{00000000-0006-0000-5A00-0000AB000000}">
      <text>
        <r>
          <rPr>
            <sz val="10"/>
            <color rgb="FF333333"/>
            <rFont val="Calibri"/>
            <family val="2"/>
          </rPr>
          <t>MAGNITUDE: The value will be 0. This data point is NOT APPLICABLE for the submitting nation.</t>
        </r>
      </text>
    </comment>
    <comment ref="H44" authorId="0" shapeId="0" xr:uid="{00000000-0006-0000-5A00-0000AC000000}">
      <text>
        <r>
          <rPr>
            <sz val="10"/>
            <color rgb="FF333333"/>
            <rFont val="Calibri"/>
            <family val="2"/>
          </rPr>
          <t>MAGNITUDE: The value will be 0. This data point is NOT APPLICABLE for the submitting nation.</t>
        </r>
      </text>
    </comment>
    <comment ref="I44" authorId="0" shapeId="0" xr:uid="{00000000-0006-0000-5A00-0000AD000000}">
      <text>
        <r>
          <rPr>
            <sz val="10"/>
            <color rgb="FF333333"/>
            <rFont val="Calibri"/>
            <family val="2"/>
          </rPr>
          <t>MAGNITUDE: The value will be 0. This data point is NOT APPLICABLE for the submitting nation.</t>
        </r>
      </text>
    </comment>
    <comment ref="J44" authorId="0" shapeId="0" xr:uid="{00000000-0006-0000-5A00-0000AE000000}">
      <text>
        <r>
          <rPr>
            <sz val="10"/>
            <color rgb="FF333333"/>
            <rFont val="Calibri"/>
            <family val="2"/>
          </rPr>
          <t>MAGNITUDE: The value will be 0. This data point is NOT APPLICABLE for the submitting nation.</t>
        </r>
      </text>
    </comment>
    <comment ref="K44" authorId="0" shapeId="0" xr:uid="{00000000-0006-0000-5A00-0000AF000000}">
      <text>
        <r>
          <rPr>
            <sz val="10"/>
            <color rgb="FF333333"/>
            <rFont val="Calibri"/>
            <family val="2"/>
          </rPr>
          <t>MAGNITUDE: The value will be 0. This data point is NOT APPLICABLE for the submitting nation.</t>
        </r>
      </text>
    </comment>
    <comment ref="D45" authorId="0" shapeId="0" xr:uid="{00000000-0006-0000-5A00-0000B0000000}">
      <text>
        <r>
          <rPr>
            <sz val="10"/>
            <color rgb="FF333333"/>
            <rFont val="Calibri"/>
            <family val="2"/>
          </rPr>
          <t>MAGNITUDE: The value will be 0. This data point is NOT APPLICABLE for the submitting nation.</t>
        </r>
      </text>
    </comment>
    <comment ref="E45" authorId="0" shapeId="0" xr:uid="{00000000-0006-0000-5A00-0000B1000000}">
      <text>
        <r>
          <rPr>
            <sz val="10"/>
            <color rgb="FF333333"/>
            <rFont val="Calibri"/>
            <family val="2"/>
          </rPr>
          <t>MAGNITUDE: The value will be 0. This data point is NOT APPLICABLE for the submitting nation.</t>
        </r>
      </text>
    </comment>
    <comment ref="F45" authorId="0" shapeId="0" xr:uid="{00000000-0006-0000-5A00-0000B2000000}">
      <text>
        <r>
          <rPr>
            <sz val="10"/>
            <color rgb="FF333333"/>
            <rFont val="Calibri"/>
            <family val="2"/>
          </rPr>
          <t>MAGNITUDE: The value will be 0. This data point is NOT APPLICABLE for the submitting nation.</t>
        </r>
      </text>
    </comment>
    <comment ref="G45" authorId="0" shapeId="0" xr:uid="{00000000-0006-0000-5A00-0000B3000000}">
      <text>
        <r>
          <rPr>
            <sz val="10"/>
            <color rgb="FF333333"/>
            <rFont val="Calibri"/>
            <family val="2"/>
          </rPr>
          <t>MAGNITUDE: The value will be 0. This data point is NOT APPLICABLE for the submitting nation.</t>
        </r>
      </text>
    </comment>
    <comment ref="H45" authorId="0" shapeId="0" xr:uid="{00000000-0006-0000-5A00-0000B4000000}">
      <text>
        <r>
          <rPr>
            <sz val="10"/>
            <color rgb="FF333333"/>
            <rFont val="Calibri"/>
            <family val="2"/>
          </rPr>
          <t>MAGNITUDE: The value will be 0. This data point is NOT APPLICABLE for the submitting nation.</t>
        </r>
      </text>
    </comment>
    <comment ref="I45" authorId="0" shapeId="0" xr:uid="{00000000-0006-0000-5A00-0000B5000000}">
      <text>
        <r>
          <rPr>
            <sz val="10"/>
            <color rgb="FF333333"/>
            <rFont val="Calibri"/>
            <family val="2"/>
          </rPr>
          <t>MAGNITUDE: The value will be 0. This data point is NOT APPLICABLE for the submitting nation.</t>
        </r>
      </text>
    </comment>
    <comment ref="D46" authorId="0" shapeId="0" xr:uid="{00000000-0006-0000-5A00-0000B6000000}">
      <text>
        <r>
          <rPr>
            <sz val="10"/>
            <color rgb="FF333333"/>
            <rFont val="Calibri"/>
            <family val="2"/>
          </rPr>
          <t>MAGNITUDE: The value will be 0. This data point is NOT APPLICABLE for the submitting nation.</t>
        </r>
      </text>
    </comment>
    <comment ref="F46" authorId="0" shapeId="0" xr:uid="{00000000-0006-0000-5A00-0000B7000000}">
      <text>
        <r>
          <rPr>
            <sz val="10"/>
            <color rgb="FF333333"/>
            <rFont val="Calibri"/>
            <family val="2"/>
          </rPr>
          <t>MAGNITUDE: The value will be 0. This data point is NOT APPLICABLE for the submitting nation.</t>
        </r>
      </text>
    </comment>
    <comment ref="G46" authorId="0" shapeId="0" xr:uid="{00000000-0006-0000-5A00-0000B8000000}">
      <text>
        <r>
          <rPr>
            <sz val="10"/>
            <color rgb="FF333333"/>
            <rFont val="Calibri"/>
            <family val="2"/>
          </rPr>
          <t>MAGNITUDE: The value will be 0. This data point is NOT APPLICABLE for the submitting nation.</t>
        </r>
      </text>
    </comment>
    <comment ref="H46" authorId="0" shapeId="0" xr:uid="{00000000-0006-0000-5A00-0000B9000000}">
      <text>
        <r>
          <rPr>
            <sz val="10"/>
            <color rgb="FF333333"/>
            <rFont val="Calibri"/>
            <family val="2"/>
          </rPr>
          <t>MAGNITUDE: The value will be 0. This data point is NOT APPLICABLE for the submitting nation.</t>
        </r>
      </text>
    </comment>
    <comment ref="I46" authorId="0" shapeId="0" xr:uid="{00000000-0006-0000-5A00-0000BA000000}">
      <text>
        <r>
          <rPr>
            <sz val="10"/>
            <color rgb="FF333333"/>
            <rFont val="Calibri"/>
            <family val="2"/>
          </rPr>
          <t>MAGNITUDE: The value will be 0. This data point is NOT APPLICABLE for the submitting nation.</t>
        </r>
      </text>
    </comment>
    <comment ref="J46" authorId="0" shapeId="0" xr:uid="{00000000-0006-0000-5A00-0000BB000000}">
      <text>
        <r>
          <rPr>
            <sz val="10"/>
            <color rgb="FF333333"/>
            <rFont val="Calibri"/>
            <family val="2"/>
          </rPr>
          <t>MAGNITUDE: The value will be 0. This data point is NOT APPLICABLE for the submitting nation.</t>
        </r>
      </text>
    </comment>
    <comment ref="K46" authorId="0" shapeId="0" xr:uid="{00000000-0006-0000-5A00-0000BC000000}">
      <text>
        <r>
          <rPr>
            <sz val="10"/>
            <color rgb="FF333333"/>
            <rFont val="Calibri"/>
            <family val="2"/>
          </rPr>
          <t>MAGNITUDE: The value will be 0. This data point is NOT APPLICABLE for the submitting nation.</t>
        </r>
      </text>
    </comment>
    <comment ref="L46" authorId="0" shapeId="0" xr:uid="{00000000-0006-0000-5A00-0000BD000000}">
      <text>
        <r>
          <rPr>
            <sz val="10"/>
            <color rgb="FF333333"/>
            <rFont val="Calibri"/>
            <family val="2"/>
          </rPr>
          <t>MAGNITUDE: The value will be 0. This data point is NOT APPLICABLE for the submitting nation.</t>
        </r>
      </text>
    </comment>
    <comment ref="C47" authorId="0" shapeId="0" xr:uid="{00000000-0006-0000-5A00-0000BE000000}">
      <text>
        <r>
          <rPr>
            <sz val="10"/>
            <color rgb="FF333333"/>
            <rFont val="Calibri"/>
            <family val="2"/>
          </rPr>
          <t>MAGNITUDE: The value will be 0. This data point is NOT APPLICABLE for the submitting nation.</t>
        </r>
      </text>
    </comment>
    <comment ref="D47" authorId="0" shapeId="0" xr:uid="{00000000-0006-0000-5A00-0000BF000000}">
      <text>
        <r>
          <rPr>
            <sz val="10"/>
            <color rgb="FF333333"/>
            <rFont val="Calibri"/>
            <family val="2"/>
          </rPr>
          <t>MAGNITUDE: The value will be 0. This data point is NOT APPLICABLE for the submitting nation.</t>
        </r>
      </text>
    </comment>
    <comment ref="E47" authorId="0" shapeId="0" xr:uid="{00000000-0006-0000-5A00-0000C0000000}">
      <text>
        <r>
          <rPr>
            <sz val="10"/>
            <color rgb="FF333333"/>
            <rFont val="Calibri"/>
            <family val="2"/>
          </rPr>
          <t>MAGNITUDE: The value will be 0. This data point is NOT APPLICABLE for the submitting nation.</t>
        </r>
      </text>
    </comment>
    <comment ref="F47" authorId="0" shapeId="0" xr:uid="{00000000-0006-0000-5A00-0000C1000000}">
      <text>
        <r>
          <rPr>
            <sz val="10"/>
            <color rgb="FF333333"/>
            <rFont val="Calibri"/>
            <family val="2"/>
          </rPr>
          <t>MAGNITUDE: The value will be 0. This data point is NOT APPLICABLE for the submitting nation.</t>
        </r>
      </text>
    </comment>
    <comment ref="G47" authorId="0" shapeId="0" xr:uid="{00000000-0006-0000-5A00-0000C2000000}">
      <text>
        <r>
          <rPr>
            <sz val="10"/>
            <color rgb="FF333333"/>
            <rFont val="Calibri"/>
            <family val="2"/>
          </rPr>
          <t>MAGNITUDE: The value will be 0. This data point is NOT APPLICABLE for the submitting nation.</t>
        </r>
      </text>
    </comment>
    <comment ref="H47" authorId="0" shapeId="0" xr:uid="{00000000-0006-0000-5A00-0000C3000000}">
      <text>
        <r>
          <rPr>
            <sz val="10"/>
            <color rgb="FF333333"/>
            <rFont val="Calibri"/>
            <family val="2"/>
          </rPr>
          <t>MAGNITUDE: The value will be 0. This data point is NOT APPLICABLE for the submitting nation.</t>
        </r>
      </text>
    </comment>
    <comment ref="I47" authorId="0" shapeId="0" xr:uid="{00000000-0006-0000-5A00-0000C4000000}">
      <text>
        <r>
          <rPr>
            <sz val="10"/>
            <color rgb="FF333333"/>
            <rFont val="Calibri"/>
            <family val="2"/>
          </rPr>
          <t>MAGNITUDE: The value will be 0. This data point is NOT APPLICABLE for the submitting nation.</t>
        </r>
      </text>
    </comment>
    <comment ref="J47" authorId="0" shapeId="0" xr:uid="{00000000-0006-0000-5A00-0000C5000000}">
      <text>
        <r>
          <rPr>
            <sz val="10"/>
            <color rgb="FF333333"/>
            <rFont val="Calibri"/>
            <family val="2"/>
          </rPr>
          <t>MAGNITUDE: The value will be 0. This data point is NOT APPLICABLE for the submitting nation.</t>
        </r>
      </text>
    </comment>
    <comment ref="K47" authorId="0" shapeId="0" xr:uid="{00000000-0006-0000-5A00-0000C6000000}">
      <text>
        <r>
          <rPr>
            <sz val="10"/>
            <color rgb="FF333333"/>
            <rFont val="Calibri"/>
            <family val="2"/>
          </rPr>
          <t>MAGNITUDE: The value will be 0. This data point is NOT APPLICABLE for the submitting nation.</t>
        </r>
      </text>
    </comment>
    <comment ref="L47" authorId="0" shapeId="0" xr:uid="{00000000-0006-0000-5A00-0000C7000000}">
      <text>
        <r>
          <rPr>
            <sz val="10"/>
            <color rgb="FF333333"/>
            <rFont val="Calibri"/>
            <family val="2"/>
          </rPr>
          <t>MAGNITUDE: The value will be 0. This data point is NOT APPLICABLE for the submitting nation.</t>
        </r>
      </text>
    </comment>
    <comment ref="C49" authorId="0" shapeId="0" xr:uid="{00000000-0006-0000-5A00-0000C8000000}">
      <text>
        <r>
          <rPr>
            <sz val="10"/>
            <color rgb="FF333333"/>
            <rFont val="Calibri"/>
            <family val="2"/>
          </rPr>
          <t>MAGNITUDE: The value will be 0. This data point is NOT APPLICABLE for the submitting nation.</t>
        </r>
      </text>
    </comment>
    <comment ref="D49" authorId="0" shapeId="0" xr:uid="{00000000-0006-0000-5A00-0000C9000000}">
      <text>
        <r>
          <rPr>
            <sz val="10"/>
            <color rgb="FF333333"/>
            <rFont val="Calibri"/>
            <family val="2"/>
          </rPr>
          <t>MAGNITUDE: The value will be 0. This data point is NOT APPLICABLE for the submitting nation.</t>
        </r>
      </text>
    </comment>
    <comment ref="E49" authorId="0" shapeId="0" xr:uid="{00000000-0006-0000-5A00-0000CA000000}">
      <text>
        <r>
          <rPr>
            <sz val="10"/>
            <color rgb="FF333333"/>
            <rFont val="Calibri"/>
            <family val="2"/>
          </rPr>
          <t>MAGNITUDE: The value will be 0. This data point is NOT APPLICABLE for the submitting nation.</t>
        </r>
      </text>
    </comment>
    <comment ref="F49" authorId="0" shapeId="0" xr:uid="{00000000-0006-0000-5A00-0000CB000000}">
      <text>
        <r>
          <rPr>
            <sz val="10"/>
            <color rgb="FF333333"/>
            <rFont val="Calibri"/>
            <family val="2"/>
          </rPr>
          <t>MAGNITUDE: The value will be 0. This data point is NOT APPLICABLE for the submitting nation.</t>
        </r>
      </text>
    </comment>
    <comment ref="E50" authorId="0" shapeId="0" xr:uid="{00000000-0006-0000-5A00-0000CC000000}">
      <text>
        <r>
          <rPr>
            <sz val="10"/>
            <color rgb="FF333333"/>
            <rFont val="Calibri"/>
            <family val="2"/>
          </rPr>
          <t>MAGNITUDE: The value will be 0. This data point is NOT APPLICABLE for the submitting nation.</t>
        </r>
      </text>
    </comment>
    <comment ref="F50" authorId="0" shapeId="0" xr:uid="{00000000-0006-0000-5A00-0000CD000000}">
      <text>
        <r>
          <rPr>
            <sz val="10"/>
            <color rgb="FF333333"/>
            <rFont val="Calibri"/>
            <family val="2"/>
          </rPr>
          <t>MAGNITUDE: The value will be 0. This data point is NOT APPLICABLE for the submitting nation.</t>
        </r>
      </text>
    </comment>
    <comment ref="C51" authorId="0" shapeId="0" xr:uid="{00000000-0006-0000-5A00-0000CE000000}">
      <text>
        <r>
          <rPr>
            <sz val="10"/>
            <color rgb="FF333333"/>
            <rFont val="Calibri"/>
            <family val="2"/>
          </rPr>
          <t>MAGNITUDE: The value will be 0. This data point is NOT APPLICABLE for the submitting nation.</t>
        </r>
      </text>
    </comment>
    <comment ref="D51" authorId="0" shapeId="0" xr:uid="{00000000-0006-0000-5A00-0000CF000000}">
      <text>
        <r>
          <rPr>
            <sz val="10"/>
            <color rgb="FF333333"/>
            <rFont val="Calibri"/>
            <family val="2"/>
          </rPr>
          <t>MAGNITUDE: The value will be 0. This data point is NOT APPLICABLE for the submitting nation.</t>
        </r>
      </text>
    </comment>
    <comment ref="F51" authorId="0" shapeId="0" xr:uid="{00000000-0006-0000-5A00-0000D0000000}">
      <text>
        <r>
          <rPr>
            <sz val="10"/>
            <color rgb="FF333333"/>
            <rFont val="Calibri"/>
            <family val="2"/>
          </rPr>
          <t>MAGNITUDE: The value will be 0. This data point is NOT APPLICABLE for the submitting nation.</t>
        </r>
      </text>
    </comment>
    <comment ref="G51" authorId="0" shapeId="0" xr:uid="{00000000-0006-0000-5A00-0000D1000000}">
      <text>
        <r>
          <rPr>
            <sz val="10"/>
            <color rgb="FF333333"/>
            <rFont val="Calibri"/>
            <family val="2"/>
          </rPr>
          <t>MAGNITUDE: The value will be 0. This data point is NOT APPLICABLE for the submitting nation.</t>
        </r>
      </text>
    </comment>
    <comment ref="H51" authorId="0" shapeId="0" xr:uid="{00000000-0006-0000-5A00-0000D2000000}">
      <text>
        <r>
          <rPr>
            <sz val="10"/>
            <color rgb="FF333333"/>
            <rFont val="Calibri"/>
            <family val="2"/>
          </rPr>
          <t>MAGNITUDE: The value will be 0. This data point is NOT APPLICABLE for the submitting nation.</t>
        </r>
      </text>
    </comment>
    <comment ref="I51" authorId="0" shapeId="0" xr:uid="{00000000-0006-0000-5A00-0000D3000000}">
      <text>
        <r>
          <rPr>
            <sz val="10"/>
            <color rgb="FF333333"/>
            <rFont val="Calibri"/>
            <family val="2"/>
          </rPr>
          <t>MAGNITUDE: The value will be 0. This data point is NOT APPLICABLE for the submitting nation.</t>
        </r>
      </text>
    </comment>
    <comment ref="J51" authorId="0" shapeId="0" xr:uid="{00000000-0006-0000-5A00-0000D4000000}">
      <text>
        <r>
          <rPr>
            <sz val="10"/>
            <color rgb="FF333333"/>
            <rFont val="Calibri"/>
            <family val="2"/>
          </rPr>
          <t>MAGNITUDE: The value will be 0. This data point is NOT APPLICABLE for the submitting nation.</t>
        </r>
      </text>
    </comment>
    <comment ref="K51" authorId="0" shapeId="0" xr:uid="{00000000-0006-0000-5A00-0000D5000000}">
      <text>
        <r>
          <rPr>
            <sz val="10"/>
            <color rgb="FF333333"/>
            <rFont val="Calibri"/>
            <family val="2"/>
          </rPr>
          <t>MAGNITUDE: The value will be 0. This data point is NOT APPLICABLE for the submitting nation.</t>
        </r>
      </text>
    </comment>
    <comment ref="L51" authorId="0" shapeId="0" xr:uid="{00000000-0006-0000-5A00-0000D6000000}">
      <text>
        <r>
          <rPr>
            <sz val="10"/>
            <color rgb="FF333333"/>
            <rFont val="Calibri"/>
            <family val="2"/>
          </rPr>
          <t>MAGNITUDE: The value will be 0. This data point is NOT APPLICABLE for the submitting nation.</t>
        </r>
      </text>
    </comment>
    <comment ref="D52" authorId="0" shapeId="0" xr:uid="{00000000-0006-0000-5A00-0000D7000000}">
      <text>
        <r>
          <rPr>
            <sz val="10"/>
            <color rgb="FF333333"/>
            <rFont val="Calibri"/>
            <family val="2"/>
          </rPr>
          <t>MAGNITUDE: The value will be 0. This data point is NOT APPLICABLE for the submitting nation.</t>
        </r>
      </text>
    </comment>
    <comment ref="F52" authorId="0" shapeId="0" xr:uid="{00000000-0006-0000-5A00-0000D8000000}">
      <text>
        <r>
          <rPr>
            <sz val="10"/>
            <color rgb="FF333333"/>
            <rFont val="Calibri"/>
            <family val="2"/>
          </rPr>
          <t>MAGNITUDE: The value will be 0. This data point is NOT APPLICABLE for the submitting nation.</t>
        </r>
      </text>
    </comment>
    <comment ref="G52" authorId="0" shapeId="0" xr:uid="{00000000-0006-0000-5A00-0000D9000000}">
      <text>
        <r>
          <rPr>
            <sz val="10"/>
            <color rgb="FF333333"/>
            <rFont val="Calibri"/>
            <family val="2"/>
          </rPr>
          <t>MAGNITUDE: The value will be 0. This data point is NOT APPLICABLE for the submitting nation.</t>
        </r>
      </text>
    </comment>
    <comment ref="H52" authorId="0" shapeId="0" xr:uid="{00000000-0006-0000-5A00-0000DA000000}">
      <text>
        <r>
          <rPr>
            <sz val="10"/>
            <color rgb="FF333333"/>
            <rFont val="Calibri"/>
            <family val="2"/>
          </rPr>
          <t>MAGNITUDE: The value will be 0. This data point is NOT APPLICABLE for the submitting nation.</t>
        </r>
      </text>
    </comment>
    <comment ref="I52" authorId="0" shapeId="0" xr:uid="{00000000-0006-0000-5A00-0000DB000000}">
      <text>
        <r>
          <rPr>
            <sz val="10"/>
            <color rgb="FF333333"/>
            <rFont val="Calibri"/>
            <family val="2"/>
          </rPr>
          <t>MAGNITUDE: The value will be 0. This data point is NOT APPLICABLE for the submitting nation.</t>
        </r>
      </text>
    </comment>
    <comment ref="J52" authorId="0" shapeId="0" xr:uid="{00000000-0006-0000-5A00-0000DC000000}">
      <text>
        <r>
          <rPr>
            <sz val="10"/>
            <color rgb="FF333333"/>
            <rFont val="Calibri"/>
            <family val="2"/>
          </rPr>
          <t>MAGNITUDE: The value will be 0. This data point is NOT APPLICABLE for the submitting nation.</t>
        </r>
      </text>
    </comment>
    <comment ref="K52" authorId="0" shapeId="0" xr:uid="{00000000-0006-0000-5A00-0000DD000000}">
      <text>
        <r>
          <rPr>
            <sz val="10"/>
            <color rgb="FF333333"/>
            <rFont val="Calibri"/>
            <family val="2"/>
          </rPr>
          <t>MAGNITUDE: The value will be 0. This data point is NOT APPLICABLE for the submitting nation.</t>
        </r>
      </text>
    </comment>
    <comment ref="L52" authorId="0" shapeId="0" xr:uid="{00000000-0006-0000-5A00-0000DE000000}">
      <text>
        <r>
          <rPr>
            <sz val="10"/>
            <color rgb="FF333333"/>
            <rFont val="Calibri"/>
            <family val="2"/>
          </rPr>
          <t>MAGNITUDE: The value will be 0. This data point is NOT APPLICABLE for the submitting nation.</t>
        </r>
      </text>
    </comment>
    <comment ref="C53" authorId="0" shapeId="0" xr:uid="{00000000-0006-0000-5A00-0000DF000000}">
      <text>
        <r>
          <rPr>
            <sz val="10"/>
            <color rgb="FF333333"/>
            <rFont val="Calibri"/>
            <family val="2"/>
          </rPr>
          <t>MAGNITUDE: The value will be 0. This data point is NOT APPLICABLE for the submitting nation.</t>
        </r>
      </text>
    </comment>
    <comment ref="D53" authorId="0" shapeId="0" xr:uid="{00000000-0006-0000-5A00-0000E0000000}">
      <text>
        <r>
          <rPr>
            <sz val="10"/>
            <color rgb="FF333333"/>
            <rFont val="Calibri"/>
            <family val="2"/>
          </rPr>
          <t>MAGNITUDE: The value will be 0. This data point is NOT APPLICABLE for the submitting nation.</t>
        </r>
      </text>
    </comment>
    <comment ref="E53" authorId="0" shapeId="0" xr:uid="{00000000-0006-0000-5A00-0000E1000000}">
      <text>
        <r>
          <rPr>
            <sz val="10"/>
            <color rgb="FF333333"/>
            <rFont val="Calibri"/>
            <family val="2"/>
          </rPr>
          <t>MAGNITUDE: The value will be 0. This data point is NOT APPLICABLE for the submitting nation.</t>
        </r>
      </text>
    </comment>
    <comment ref="F53" authorId="0" shapeId="0" xr:uid="{00000000-0006-0000-5A00-0000E2000000}">
      <text>
        <r>
          <rPr>
            <sz val="10"/>
            <color rgb="FF333333"/>
            <rFont val="Calibri"/>
            <family val="2"/>
          </rPr>
          <t>MAGNITUDE: The value will be 0. This data point is NOT APPLICABLE for the submitting nation.</t>
        </r>
      </text>
    </comment>
    <comment ref="G53" authorId="0" shapeId="0" xr:uid="{00000000-0006-0000-5A00-0000E3000000}">
      <text>
        <r>
          <rPr>
            <sz val="10"/>
            <color rgb="FF333333"/>
            <rFont val="Calibri"/>
            <family val="2"/>
          </rPr>
          <t>MAGNITUDE: The value will be 0. This data point is NOT APPLICABLE for the submitting nation.</t>
        </r>
      </text>
    </comment>
    <comment ref="H53" authorId="0" shapeId="0" xr:uid="{00000000-0006-0000-5A00-0000E4000000}">
      <text>
        <r>
          <rPr>
            <sz val="10"/>
            <color rgb="FF333333"/>
            <rFont val="Calibri"/>
            <family val="2"/>
          </rPr>
          <t>MAGNITUDE: The value will be 0. This data point is NOT APPLICABLE for the submitting nation.</t>
        </r>
      </text>
    </comment>
    <comment ref="I53" authorId="0" shapeId="0" xr:uid="{00000000-0006-0000-5A00-0000E5000000}">
      <text>
        <r>
          <rPr>
            <sz val="10"/>
            <color rgb="FF333333"/>
            <rFont val="Calibri"/>
            <family val="2"/>
          </rPr>
          <t>MAGNITUDE: The value will be 0. This data point is NOT APPLICABLE for the submitting nation.</t>
        </r>
      </text>
    </comment>
    <comment ref="J53" authorId="0" shapeId="0" xr:uid="{00000000-0006-0000-5A00-0000E6000000}">
      <text>
        <r>
          <rPr>
            <sz val="10"/>
            <color rgb="FF333333"/>
            <rFont val="Calibri"/>
            <family val="2"/>
          </rPr>
          <t>MAGNITUDE: The value will be 0. This data point is NOT APPLICABLE for the submitting nation.</t>
        </r>
      </text>
    </comment>
    <comment ref="K53" authorId="0" shapeId="0" xr:uid="{00000000-0006-0000-5A00-0000E7000000}">
      <text>
        <r>
          <rPr>
            <sz val="10"/>
            <color rgb="FF333333"/>
            <rFont val="Calibri"/>
            <family val="2"/>
          </rPr>
          <t>MAGNITUDE: The value will be 0. This data point is NOT APPLICABLE for the submitting nation.</t>
        </r>
      </text>
    </comment>
    <comment ref="D54" authorId="0" shapeId="0" xr:uid="{00000000-0006-0000-5A00-0000E8000000}">
      <text>
        <r>
          <rPr>
            <sz val="10"/>
            <color rgb="FF333333"/>
            <rFont val="Calibri"/>
            <family val="2"/>
          </rPr>
          <t>MAGNITUDE: The value will be 0. This data point is NOT APPLICABLE for the submitting nation.</t>
        </r>
      </text>
    </comment>
    <comment ref="E54" authorId="0" shapeId="0" xr:uid="{00000000-0006-0000-5A00-0000E9000000}">
      <text>
        <r>
          <rPr>
            <sz val="10"/>
            <color rgb="FF333333"/>
            <rFont val="Calibri"/>
            <family val="2"/>
          </rPr>
          <t>MAGNITUDE: The value will be 0. This data point is NOT APPLICABLE for the submitting nation.</t>
        </r>
      </text>
    </comment>
    <comment ref="F54" authorId="0" shapeId="0" xr:uid="{00000000-0006-0000-5A00-0000EA000000}">
      <text>
        <r>
          <rPr>
            <sz val="10"/>
            <color rgb="FF333333"/>
            <rFont val="Calibri"/>
            <family val="2"/>
          </rPr>
          <t>MAGNITUDE: The value will be 0. This data point is NOT APPLICABLE for the submitting nation.</t>
        </r>
      </text>
    </comment>
    <comment ref="G54" authorId="0" shapeId="0" xr:uid="{00000000-0006-0000-5A00-0000EB000000}">
      <text>
        <r>
          <rPr>
            <sz val="10"/>
            <color rgb="FF333333"/>
            <rFont val="Calibri"/>
            <family val="2"/>
          </rPr>
          <t>MAGNITUDE: The value will be 0. This data point is NOT APPLICABLE for the submitting nation.</t>
        </r>
      </text>
    </comment>
    <comment ref="H54" authorId="0" shapeId="0" xr:uid="{00000000-0006-0000-5A00-0000EC000000}">
      <text>
        <r>
          <rPr>
            <sz val="10"/>
            <color rgb="FF333333"/>
            <rFont val="Calibri"/>
            <family val="2"/>
          </rPr>
          <t>MAGNITUDE: The value will be 0. This data point is NOT APPLICABLE for the submitting nation.</t>
        </r>
      </text>
    </comment>
    <comment ref="I54" authorId="0" shapeId="0" xr:uid="{00000000-0006-0000-5A00-0000ED000000}">
      <text>
        <r>
          <rPr>
            <sz val="10"/>
            <color rgb="FF333333"/>
            <rFont val="Calibri"/>
            <family val="2"/>
          </rPr>
          <t>MAGNITUDE: The value will be 0. This data point is NOT APPLICABLE for the submitting nation.</t>
        </r>
      </text>
    </comment>
    <comment ref="J54" authorId="0" shapeId="0" xr:uid="{00000000-0006-0000-5A00-0000EE000000}">
      <text>
        <r>
          <rPr>
            <sz val="10"/>
            <color rgb="FF333333"/>
            <rFont val="Calibri"/>
            <family val="2"/>
          </rPr>
          <t>MAGNITUDE: The value will be 0. This data point is NOT APPLICABLE for the submitting nation.</t>
        </r>
      </text>
    </comment>
    <comment ref="K54" authorId="0" shapeId="0" xr:uid="{00000000-0006-0000-5A00-0000EF000000}">
      <text>
        <r>
          <rPr>
            <sz val="10"/>
            <color rgb="FF333333"/>
            <rFont val="Calibri"/>
            <family val="2"/>
          </rPr>
          <t>MAGNITUDE: The value will be 0. This data point is NOT APPLICABLE for the submitting nation.</t>
        </r>
      </text>
    </comment>
    <comment ref="L54" authorId="0" shapeId="0" xr:uid="{00000000-0006-0000-5A00-0000F0000000}">
      <text>
        <r>
          <rPr>
            <sz val="10"/>
            <color rgb="FF333333"/>
            <rFont val="Calibri"/>
            <family val="2"/>
          </rPr>
          <t>MAGNITUDE: The value will be 0. This data point is NOT APPLICABLE for the submitting nation.</t>
        </r>
      </text>
    </comment>
    <comment ref="C56" authorId="0" shapeId="0" xr:uid="{00000000-0006-0000-5A00-0000F1000000}">
      <text>
        <r>
          <rPr>
            <sz val="10"/>
            <color rgb="FF333333"/>
            <rFont val="Calibri"/>
            <family val="2"/>
          </rPr>
          <t>MAGNITUDE: The value will be 0. This data point is NOT APPLICABLE for the submitting nation.</t>
        </r>
      </text>
    </comment>
    <comment ref="D56" authorId="0" shapeId="0" xr:uid="{00000000-0006-0000-5A00-0000F2000000}">
      <text>
        <r>
          <rPr>
            <sz val="10"/>
            <color rgb="FF333333"/>
            <rFont val="Calibri"/>
            <family val="2"/>
          </rPr>
          <t>MAGNITUDE: The value will be 0. This data point is NOT APPLICABLE for the submitting nation.</t>
        </r>
      </text>
    </comment>
    <comment ref="E56" authorId="0" shapeId="0" xr:uid="{00000000-0006-0000-5A00-0000F3000000}">
      <text>
        <r>
          <rPr>
            <sz val="10"/>
            <color rgb="FF333333"/>
            <rFont val="Calibri"/>
            <family val="2"/>
          </rPr>
          <t>MAGNITUDE: The value will be 0. This data point is NOT APPLICABLE for the submitting nation.</t>
        </r>
      </text>
    </comment>
    <comment ref="D57" authorId="0" shapeId="0" xr:uid="{00000000-0006-0000-5A00-0000F4000000}">
      <text>
        <r>
          <rPr>
            <sz val="10"/>
            <color rgb="FF333333"/>
            <rFont val="Calibri"/>
            <family val="2"/>
          </rPr>
          <t>MAGNITUDE: The value will be 0. This data point is NOT APPLICABLE for the submitting nation.</t>
        </r>
      </text>
    </comment>
    <comment ref="G57" authorId="0" shapeId="0" xr:uid="{00000000-0006-0000-5A00-0000F5000000}">
      <text>
        <r>
          <rPr>
            <sz val="10"/>
            <color rgb="FF333333"/>
            <rFont val="Calibri"/>
            <family val="2"/>
          </rPr>
          <t>MAGNITUDE: The value will be 0. This data point is NOT APPLICABLE for the submitting nation.</t>
        </r>
      </text>
    </comment>
    <comment ref="H57" authorId="0" shapeId="0" xr:uid="{00000000-0006-0000-5A00-0000F6000000}">
      <text>
        <r>
          <rPr>
            <sz val="10"/>
            <color rgb="FF333333"/>
            <rFont val="Calibri"/>
            <family val="2"/>
          </rPr>
          <t>MAGNITUDE: The value will be 0. This data point is NOT APPLICABLE for the submitting nation.</t>
        </r>
      </text>
    </comment>
    <comment ref="I57" authorId="0" shapeId="0" xr:uid="{00000000-0006-0000-5A00-0000F7000000}">
      <text>
        <r>
          <rPr>
            <sz val="10"/>
            <color rgb="FF333333"/>
            <rFont val="Calibri"/>
            <family val="2"/>
          </rPr>
          <t>MAGNITUDE: The value will be 0. This data point is NOT APPLICABLE for the submitting nation.</t>
        </r>
      </text>
    </comment>
    <comment ref="J57" authorId="0" shapeId="0" xr:uid="{00000000-0006-0000-5A00-0000F8000000}">
      <text>
        <r>
          <rPr>
            <sz val="10"/>
            <color rgb="FF333333"/>
            <rFont val="Calibri"/>
            <family val="2"/>
          </rPr>
          <t>MAGNITUDE: The value will be 0. This data point is NOT APPLICABLE for the submitting nation.</t>
        </r>
      </text>
    </comment>
    <comment ref="C58" authorId="0" shapeId="0" xr:uid="{00000000-0006-0000-5A00-0000F9000000}">
      <text>
        <r>
          <rPr>
            <sz val="10"/>
            <color rgb="FF333333"/>
            <rFont val="Calibri"/>
            <family val="2"/>
          </rPr>
          <t>MAGNITUDE: The value will be 0. This data point is NOT APPLICABLE for the submitting nation.</t>
        </r>
      </text>
    </comment>
    <comment ref="D58" authorId="0" shapeId="0" xr:uid="{00000000-0006-0000-5A00-0000FA000000}">
      <text>
        <r>
          <rPr>
            <sz val="10"/>
            <color rgb="FF333333"/>
            <rFont val="Calibri"/>
            <family val="2"/>
          </rPr>
          <t>MAGNITUDE: The value will be 0. This data point is NOT APPLICABLE for the submitting nation.</t>
        </r>
      </text>
    </comment>
    <comment ref="E58" authorId="0" shapeId="0" xr:uid="{00000000-0006-0000-5A00-0000FB000000}">
      <text>
        <r>
          <rPr>
            <sz val="10"/>
            <color rgb="FF333333"/>
            <rFont val="Calibri"/>
            <family val="2"/>
          </rPr>
          <t>MAGNITUDE: The value will be 0. This data point is NOT APPLICABLE for the submitting nation.</t>
        </r>
      </text>
    </comment>
    <comment ref="F58" authorId="0" shapeId="0" xr:uid="{00000000-0006-0000-5A00-0000FC000000}">
      <text>
        <r>
          <rPr>
            <sz val="10"/>
            <color rgb="FF333333"/>
            <rFont val="Calibri"/>
            <family val="2"/>
          </rPr>
          <t>MAGNITUDE: The value will be 0. This data point is NOT APPLICABLE for the submitting nation.</t>
        </r>
      </text>
    </comment>
    <comment ref="G58" authorId="0" shapeId="0" xr:uid="{00000000-0006-0000-5A00-0000FD000000}">
      <text>
        <r>
          <rPr>
            <sz val="10"/>
            <color rgb="FF333333"/>
            <rFont val="Calibri"/>
            <family val="2"/>
          </rPr>
          <t>MAGNITUDE: The value will be 0. This data point is NOT APPLICABLE for the submitting nation.</t>
        </r>
      </text>
    </comment>
    <comment ref="H58" authorId="0" shapeId="0" xr:uid="{00000000-0006-0000-5A00-0000FE000000}">
      <text>
        <r>
          <rPr>
            <sz val="10"/>
            <color rgb="FF333333"/>
            <rFont val="Calibri"/>
            <family val="2"/>
          </rPr>
          <t>MAGNITUDE: The value will be 0. This data point is NOT APPLICABLE for the submitting nation.</t>
        </r>
      </text>
    </comment>
    <comment ref="I58" authorId="0" shapeId="0" xr:uid="{00000000-0006-0000-5A00-0000FF000000}">
      <text>
        <r>
          <rPr>
            <sz val="10"/>
            <color rgb="FF333333"/>
            <rFont val="Calibri"/>
            <family val="2"/>
          </rPr>
          <t>MAGNITUDE: The value will be 0. This data point is NOT APPLICABLE for the submitting nation.</t>
        </r>
      </text>
    </comment>
    <comment ref="J58" authorId="0" shapeId="0" xr:uid="{00000000-0006-0000-5A00-000000010000}">
      <text>
        <r>
          <rPr>
            <sz val="10"/>
            <color rgb="FF333333"/>
            <rFont val="Calibri"/>
            <family val="2"/>
          </rPr>
          <t>MAGNITUDE: The value will be 0. This data point is NOT APPLICABLE for the submitting nation.</t>
        </r>
      </text>
    </comment>
    <comment ref="K58" authorId="0" shapeId="0" xr:uid="{00000000-0006-0000-5A00-000001010000}">
      <text>
        <r>
          <rPr>
            <sz val="10"/>
            <color rgb="FF333333"/>
            <rFont val="Calibri"/>
            <family val="2"/>
          </rPr>
          <t>MAGNITUDE: The value will be 0. This data point is NOT APPLICABLE for the submitting nation.</t>
        </r>
      </text>
    </comment>
    <comment ref="C59" authorId="0" shapeId="0" xr:uid="{00000000-0006-0000-5A00-000002010000}">
      <text>
        <r>
          <rPr>
            <sz val="10"/>
            <color rgb="FF333333"/>
            <rFont val="Calibri"/>
            <family val="2"/>
          </rPr>
          <t>MAGNITUDE: The value will be 0. This data point is NOT APPLICABLE for the submitting nation.</t>
        </r>
      </text>
    </comment>
    <comment ref="D59" authorId="0" shapeId="0" xr:uid="{00000000-0006-0000-5A00-000003010000}">
      <text>
        <r>
          <rPr>
            <sz val="10"/>
            <color rgb="FF333333"/>
            <rFont val="Calibri"/>
            <family val="2"/>
          </rPr>
          <t>MAGNITUDE: The value will be 0. This data point is NOT APPLICABLE for the submitting nation.</t>
        </r>
      </text>
    </comment>
    <comment ref="E59" authorId="0" shapeId="0" xr:uid="{00000000-0006-0000-5A00-000004010000}">
      <text>
        <r>
          <rPr>
            <sz val="10"/>
            <color rgb="FF333333"/>
            <rFont val="Calibri"/>
            <family val="2"/>
          </rPr>
          <t>MAGNITUDE: The value will be 0. This data point is NOT APPLICABLE for the submitting nation.</t>
        </r>
      </text>
    </comment>
    <comment ref="F59" authorId="0" shapeId="0" xr:uid="{00000000-0006-0000-5A00-000005010000}">
      <text>
        <r>
          <rPr>
            <sz val="10"/>
            <color rgb="FF333333"/>
            <rFont val="Calibri"/>
            <family val="2"/>
          </rPr>
          <t>MAGNITUDE: The value will be 0. This data point is NOT APPLICABLE for the submitting nation.</t>
        </r>
      </text>
    </comment>
    <comment ref="G59" authorId="0" shapeId="0" xr:uid="{00000000-0006-0000-5A00-000006010000}">
      <text>
        <r>
          <rPr>
            <sz val="10"/>
            <color rgb="FF333333"/>
            <rFont val="Calibri"/>
            <family val="2"/>
          </rPr>
          <t>MAGNITUDE: The value will be 0. This data point is NOT APPLICABLE for the submitting nation.</t>
        </r>
      </text>
    </comment>
    <comment ref="H59" authorId="0" shapeId="0" xr:uid="{00000000-0006-0000-5A00-000007010000}">
      <text>
        <r>
          <rPr>
            <sz val="10"/>
            <color rgb="FF333333"/>
            <rFont val="Calibri"/>
            <family val="2"/>
          </rPr>
          <t>MAGNITUDE: The value will be 0. This data point is NOT APPLICABLE for the submitting nation.</t>
        </r>
      </text>
    </comment>
    <comment ref="I59" authorId="0" shapeId="0" xr:uid="{00000000-0006-0000-5A00-000008010000}">
      <text>
        <r>
          <rPr>
            <sz val="10"/>
            <color rgb="FF333333"/>
            <rFont val="Calibri"/>
            <family val="2"/>
          </rPr>
          <t>MAGNITUDE: The value will be 0. This data point is NOT APPLICABLE for the submitting nation.</t>
        </r>
      </text>
    </comment>
    <comment ref="J59" authorId="0" shapeId="0" xr:uid="{00000000-0006-0000-5A00-000009010000}">
      <text>
        <r>
          <rPr>
            <sz val="10"/>
            <color rgb="FF333333"/>
            <rFont val="Calibri"/>
            <family val="2"/>
          </rPr>
          <t>MAGNITUDE: The value will be 0. This data point is NOT APPLICABLE for the submitting nation.</t>
        </r>
      </text>
    </comment>
    <comment ref="K59" authorId="0" shapeId="0" xr:uid="{00000000-0006-0000-5A00-00000A010000}">
      <text>
        <r>
          <rPr>
            <sz val="10"/>
            <color rgb="FF333333"/>
            <rFont val="Calibri"/>
            <family val="2"/>
          </rPr>
          <t>MAGNITUDE: The value will be 0. This data point is NOT APPLICABLE for the submitting nation.</t>
        </r>
      </text>
    </comment>
    <comment ref="L59" authorId="0" shapeId="0" xr:uid="{00000000-0006-0000-5A00-00000B010000}">
      <text>
        <r>
          <rPr>
            <sz val="10"/>
            <color rgb="FF333333"/>
            <rFont val="Calibri"/>
            <family val="2"/>
          </rPr>
          <t>MAGNITUDE: The value will be 0. This data point is NOT APPLICABLE for the submitting nation.</t>
        </r>
      </text>
    </comment>
    <comment ref="D60" authorId="0" shapeId="0" xr:uid="{00000000-0006-0000-5A00-00000C010000}">
      <text>
        <r>
          <rPr>
            <sz val="10"/>
            <color rgb="FF333333"/>
            <rFont val="Calibri"/>
            <family val="2"/>
          </rPr>
          <t>MAGNITUDE: The value will be 0. This data point is NOT APPLICABLE for the submitting nation.</t>
        </r>
      </text>
    </comment>
    <comment ref="E60" authorId="0" shapeId="0" xr:uid="{00000000-0006-0000-5A00-00000D010000}">
      <text>
        <r>
          <rPr>
            <sz val="10"/>
            <color rgb="FF333333"/>
            <rFont val="Calibri"/>
            <family val="2"/>
          </rPr>
          <t>MAGNITUDE: The value will be 0. This data point is NOT APPLICABLE for the submitting nation.</t>
        </r>
      </text>
    </comment>
    <comment ref="F60" authorId="0" shapeId="0" xr:uid="{00000000-0006-0000-5A00-00000E010000}">
      <text>
        <r>
          <rPr>
            <sz val="10"/>
            <color rgb="FF333333"/>
            <rFont val="Calibri"/>
            <family val="2"/>
          </rPr>
          <t>MAGNITUDE: The value will be 0. This data point is NOT APPLICABLE for the submitting nation.</t>
        </r>
      </text>
    </comment>
    <comment ref="G60" authorId="0" shapeId="0" xr:uid="{00000000-0006-0000-5A00-00000F010000}">
      <text>
        <r>
          <rPr>
            <sz val="10"/>
            <color rgb="FF333333"/>
            <rFont val="Calibri"/>
            <family val="2"/>
          </rPr>
          <t>MAGNITUDE: The value will be 0. This data point is NOT APPLICABLE for the submitting nation.</t>
        </r>
      </text>
    </comment>
    <comment ref="H60" authorId="0" shapeId="0" xr:uid="{00000000-0006-0000-5A00-000010010000}">
      <text>
        <r>
          <rPr>
            <sz val="10"/>
            <color rgb="FF333333"/>
            <rFont val="Calibri"/>
            <family val="2"/>
          </rPr>
          <t>MAGNITUDE: The value will be 0. This data point is NOT APPLICABLE for the submitting nation.</t>
        </r>
      </text>
    </comment>
    <comment ref="L60" authorId="0" shapeId="0" xr:uid="{00000000-0006-0000-5A00-000011010000}">
      <text>
        <r>
          <rPr>
            <sz val="10"/>
            <color rgb="FF333333"/>
            <rFont val="Calibri"/>
            <family val="2"/>
          </rPr>
          <t>MAGNITUDE: The value will be 0. This data point is NOT APPLICABLE for the submitting nation.</t>
        </r>
      </text>
    </comment>
    <comment ref="E61" authorId="0" shapeId="0" xr:uid="{00000000-0006-0000-5A00-000012010000}">
      <text>
        <r>
          <rPr>
            <sz val="10"/>
            <color rgb="FF333333"/>
            <rFont val="Calibri"/>
            <family val="2"/>
          </rPr>
          <t>MAGNITUDE: The value will be 0. This data point is NOT APPLICABLE for the submitting nation.</t>
        </r>
      </text>
    </comment>
    <comment ref="F61" authorId="0" shapeId="0" xr:uid="{00000000-0006-0000-5A00-000013010000}">
      <text>
        <r>
          <rPr>
            <sz val="10"/>
            <color rgb="FF333333"/>
            <rFont val="Calibri"/>
            <family val="2"/>
          </rPr>
          <t>MAGNITUDE: The value will be 0. This data point is NOT APPLICABLE for the submitting nation.</t>
        </r>
      </text>
    </comment>
    <comment ref="H61" authorId="0" shapeId="0" xr:uid="{00000000-0006-0000-5A00-000014010000}">
      <text>
        <r>
          <rPr>
            <sz val="10"/>
            <color rgb="FF333333"/>
            <rFont val="Calibri"/>
            <family val="2"/>
          </rPr>
          <t>MAGNITUDE: The value will be 0. This data point is NOT APPLICABLE for the submitting nation.</t>
        </r>
      </text>
    </comment>
    <comment ref="I61" authorId="0" shapeId="0" xr:uid="{00000000-0006-0000-5A00-000015010000}">
      <text>
        <r>
          <rPr>
            <sz val="10"/>
            <color rgb="FF333333"/>
            <rFont val="Calibri"/>
            <family val="2"/>
          </rPr>
          <t>MAGNITUDE: The value will be 0. This data point is NOT APPLICABLE for the submitting nation.</t>
        </r>
      </text>
    </comment>
    <comment ref="J61" authorId="0" shapeId="0" xr:uid="{00000000-0006-0000-5A00-000016010000}">
      <text>
        <r>
          <rPr>
            <sz val="10"/>
            <color rgb="FF333333"/>
            <rFont val="Calibri"/>
            <family val="2"/>
          </rPr>
          <t>MAGNITUDE: The value will be 0. This data point is NOT APPLICABLE for the submitting nation.</t>
        </r>
      </text>
    </comment>
    <comment ref="K61" authorId="0" shapeId="0" xr:uid="{00000000-0006-0000-5A00-000017010000}">
      <text>
        <r>
          <rPr>
            <sz val="10"/>
            <color rgb="FF333333"/>
            <rFont val="Calibri"/>
            <family val="2"/>
          </rPr>
          <t>MAGNITUDE: The value will be 0. This data point is NOT APPLICABLE for the submitting nation.</t>
        </r>
      </text>
    </comment>
    <comment ref="L61" authorId="0" shapeId="0" xr:uid="{00000000-0006-0000-5A00-000018010000}">
      <text>
        <r>
          <rPr>
            <sz val="10"/>
            <color rgb="FF333333"/>
            <rFont val="Calibri"/>
            <family val="2"/>
          </rPr>
          <t>MAGNITUDE: The value will be 0. This data point is NOT APPLICABLE for the submitting nation.</t>
        </r>
      </text>
    </comment>
    <comment ref="C62" authorId="0" shapeId="0" xr:uid="{00000000-0006-0000-5A00-000019010000}">
      <text>
        <r>
          <rPr>
            <sz val="10"/>
            <color rgb="FF333333"/>
            <rFont val="Calibri"/>
            <family val="2"/>
          </rPr>
          <t>MAGNITUDE: The value will be 0. This data point is NOT APPLICABLE for the submitting nation.</t>
        </r>
      </text>
    </comment>
    <comment ref="D62" authorId="0" shapeId="0" xr:uid="{00000000-0006-0000-5A00-00001A010000}">
      <text>
        <r>
          <rPr>
            <sz val="10"/>
            <color rgb="FF333333"/>
            <rFont val="Calibri"/>
            <family val="2"/>
          </rPr>
          <t>MAGNITUDE: The value will be 0. This data point is NOT APPLICABLE for the submitting nation.</t>
        </r>
      </text>
    </comment>
    <comment ref="E62" authorId="0" shapeId="0" xr:uid="{00000000-0006-0000-5A00-00001B010000}">
      <text>
        <r>
          <rPr>
            <sz val="10"/>
            <color rgb="FF333333"/>
            <rFont val="Calibri"/>
            <family val="2"/>
          </rPr>
          <t>MAGNITUDE: The value will be 0. This data point is NOT APPLICABLE for the submitting nation.</t>
        </r>
      </text>
    </comment>
    <comment ref="F62" authorId="0" shapeId="0" xr:uid="{00000000-0006-0000-5A00-00001C010000}">
      <text>
        <r>
          <rPr>
            <sz val="10"/>
            <color rgb="FF333333"/>
            <rFont val="Calibri"/>
            <family val="2"/>
          </rPr>
          <t>MAGNITUDE: The value will be 0. This data point is NOT APPLICABLE for the submitting nation.</t>
        </r>
      </text>
    </comment>
    <comment ref="G62" authorId="0" shapeId="0" xr:uid="{00000000-0006-0000-5A00-00001D010000}">
      <text>
        <r>
          <rPr>
            <sz val="10"/>
            <color rgb="FF333333"/>
            <rFont val="Calibri"/>
            <family val="2"/>
          </rPr>
          <t>MAGNITUDE: The value will be 0. This data point is NOT APPLICABLE for the submitting nation.</t>
        </r>
      </text>
    </comment>
    <comment ref="H62" authorId="0" shapeId="0" xr:uid="{00000000-0006-0000-5A00-00001E010000}">
      <text>
        <r>
          <rPr>
            <sz val="10"/>
            <color rgb="FF333333"/>
            <rFont val="Calibri"/>
            <family val="2"/>
          </rPr>
          <t>MAGNITUDE: The value will be 0. This data point is NOT APPLICABLE for the submitting nation.</t>
        </r>
      </text>
    </comment>
    <comment ref="I62" authorId="0" shapeId="0" xr:uid="{00000000-0006-0000-5A00-00001F010000}">
      <text>
        <r>
          <rPr>
            <sz val="10"/>
            <color rgb="FF333333"/>
            <rFont val="Calibri"/>
            <family val="2"/>
          </rPr>
          <t>MAGNITUDE: The value will be 0. This data point is NOT APPLICABLE for the submitting nation.</t>
        </r>
      </text>
    </comment>
    <comment ref="J62" authorId="0" shapeId="0" xr:uid="{00000000-0006-0000-5A00-000020010000}">
      <text>
        <r>
          <rPr>
            <sz val="10"/>
            <color rgb="FF333333"/>
            <rFont val="Calibri"/>
            <family val="2"/>
          </rPr>
          <t>MAGNITUDE: The value will be 0. This data point is NOT APPLICABLE for the submitting nation.</t>
        </r>
      </text>
    </comment>
    <comment ref="K62" authorId="0" shapeId="0" xr:uid="{00000000-0006-0000-5A00-000021010000}">
      <text>
        <r>
          <rPr>
            <sz val="10"/>
            <color rgb="FF333333"/>
            <rFont val="Calibri"/>
            <family val="2"/>
          </rPr>
          <t>MAGNITUDE: The value will be 0. This data point is NOT APPLICABLE for the submitting nation.</t>
        </r>
      </text>
    </comment>
    <comment ref="L62" authorId="0" shapeId="0" xr:uid="{00000000-0006-0000-5A00-000022010000}">
      <text>
        <r>
          <rPr>
            <sz val="10"/>
            <color rgb="FF333333"/>
            <rFont val="Calibri"/>
            <family val="2"/>
          </rPr>
          <t>MAGNITUDE: The value will be 0. This data point is NOT APPLICABLE for the submitting nation.</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41" authorId="0" shapeId="0" xr:uid="{00000000-0006-0000-5B00-000001000000}">
      <text>
        <r>
          <rPr>
            <sz val="10"/>
            <color rgb="FF333333"/>
            <rFont val="Calibri"/>
            <family val="2"/>
          </rPr>
          <t>QUALIFIER: This data point is a NATIONAL ESTIMATE.</t>
        </r>
      </text>
    </comment>
    <comment ref="C44" authorId="0" shapeId="0" xr:uid="{00000000-0006-0000-5B00-000002000000}">
      <text>
        <r>
          <rPr>
            <sz val="10"/>
            <color rgb="FF333333"/>
            <rFont val="Calibri"/>
            <family val="2"/>
          </rPr>
          <t>QUALIFIER: This data point is an ESTIMATE produced by the UNESCO INSTITUTE FOR STATISTICS.</t>
        </r>
      </text>
    </comment>
    <comment ref="D44" authorId="0" shapeId="0" xr:uid="{00000000-0006-0000-5B00-000003000000}">
      <text>
        <r>
          <rPr>
            <sz val="10"/>
            <color rgb="FF333333"/>
            <rFont val="Calibri"/>
            <family val="2"/>
          </rPr>
          <t>QUALIFIER: This data point is an ESTIMATE produced by the UNESCO INSTITUTE FOR STATISTICS.</t>
        </r>
      </text>
    </comment>
    <comment ref="E44" authorId="0" shapeId="0" xr:uid="{00000000-0006-0000-5B00-000004000000}">
      <text>
        <r>
          <rPr>
            <sz val="10"/>
            <color rgb="FF333333"/>
            <rFont val="Calibri"/>
            <family val="2"/>
          </rPr>
          <t>QUALIFIER: This data point is an ESTIMATE produced by the UNESCO INSTITUTE FOR STATISTICS.</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C17" authorId="0" shapeId="0" xr:uid="{00000000-0006-0000-5C00-000001000000}">
      <text>
        <r>
          <rPr>
            <sz val="10"/>
            <color rgb="FF333333"/>
            <rFont val="Calibri"/>
            <family val="2"/>
          </rPr>
          <t>QUALIFIER: This data point is an ESTIMATE produced by the UNESCO INSTITUTE FOR STATISTICS.</t>
        </r>
      </text>
    </comment>
    <comment ref="G17" authorId="0" shapeId="0" xr:uid="{00000000-0006-0000-5C00-000002000000}">
      <text>
        <r>
          <rPr>
            <sz val="10"/>
            <color rgb="FF333333"/>
            <rFont val="Calibri"/>
            <family val="2"/>
          </rPr>
          <t>QUALIFIER: This data point is an ESTIMATE produced by the UNESCO INSTITUTE FOR STATISTICS.</t>
        </r>
      </text>
    </comment>
    <comment ref="C29" authorId="0" shapeId="0" xr:uid="{00000000-0006-0000-5C00-000003000000}">
      <text>
        <r>
          <rPr>
            <sz val="10"/>
            <color rgb="FF333333"/>
            <rFont val="Calibri"/>
            <family val="2"/>
          </rPr>
          <t>MAGNITUDE: The value will be 0. This data point is NOT APPLICABLE for the submitting nation.</t>
        </r>
      </text>
    </comment>
    <comment ref="E54" authorId="0" shapeId="0" xr:uid="{00000000-0006-0000-5C00-000004000000}">
      <text>
        <r>
          <rPr>
            <sz val="10"/>
            <color rgb="FF333333"/>
            <rFont val="Calibri"/>
            <family val="2"/>
          </rPr>
          <t>QUALIFIER: This data point is an ESTIMATE produced by the UNESCO INSTITUTE FOR STATISTICS.</t>
        </r>
      </text>
    </comment>
    <comment ref="C59" authorId="0" shapeId="0" xr:uid="{00000000-0006-0000-5C00-000005000000}">
      <text>
        <r>
          <rPr>
            <sz val="10"/>
            <color rgb="FF333333"/>
            <rFont val="Calibri"/>
            <family val="2"/>
          </rPr>
          <t>QUALIFIER: This data point is an ESTIMATE produced by the UNESCO INSTITUTE FOR STATISTICS.</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K15" authorId="0" shapeId="0" xr:uid="{00000000-0006-0000-5D00-000001000000}">
      <text>
        <r>
          <rPr>
            <sz val="10"/>
            <color rgb="FF333333"/>
            <rFont val="Calibri"/>
            <family val="2"/>
          </rPr>
          <t>QUALIFIER: This data point is an ESTIMATE produced by the UNESCO INSTITUTE FOR STATISTICS.</t>
        </r>
      </text>
    </comment>
    <comment ref="C16" authorId="0" shapeId="0" xr:uid="{00000000-0006-0000-5D00-000002000000}">
      <text>
        <r>
          <rPr>
            <sz val="10"/>
            <color rgb="FF333333"/>
            <rFont val="Calibri"/>
            <family val="2"/>
          </rPr>
          <t>QUALIFIER: This data point is an ESTIMATE produced by the UNESCO INSTITUTE FOR STATISTICS.</t>
        </r>
      </text>
    </comment>
    <comment ref="K16" authorId="0" shapeId="0" xr:uid="{00000000-0006-0000-5D00-000003000000}">
      <text>
        <r>
          <rPr>
            <sz val="10"/>
            <color rgb="FF333333"/>
            <rFont val="Calibri"/>
            <family val="2"/>
          </rPr>
          <t>QUALIFIER: This data point is an ESTIMATE produced by the UNESCO INSTITUTE FOR STATISTICS.</t>
        </r>
      </text>
    </comment>
    <comment ref="H17" authorId="0" shapeId="0" xr:uid="{00000000-0006-0000-5D00-000004000000}">
      <text>
        <r>
          <rPr>
            <sz val="10"/>
            <color rgb="FF333333"/>
            <rFont val="Calibri"/>
            <family val="2"/>
          </rPr>
          <t>QUALIFIER: This data point is an ESTIMATE produced by the UNESCO INSTITUTE FOR STATISTICS.</t>
        </r>
      </text>
    </comment>
    <comment ref="D18" authorId="0" shapeId="0" xr:uid="{00000000-0006-0000-5D00-000005000000}">
      <text>
        <r>
          <rPr>
            <sz val="10"/>
            <color rgb="FF333333"/>
            <rFont val="Calibri"/>
            <family val="2"/>
          </rPr>
          <t>QUALIFIER: This data point is an ESTIMATE produced by the UNESCO INSTITUTE FOR STATISTICS.</t>
        </r>
      </text>
    </comment>
    <comment ref="K18" authorId="0" shapeId="0" xr:uid="{00000000-0006-0000-5D00-000006000000}">
      <text>
        <r>
          <rPr>
            <sz val="10"/>
            <color rgb="FF333333"/>
            <rFont val="Calibri"/>
            <family val="2"/>
          </rPr>
          <t>QUALIFIER: This data point is an ESTIMATE produced by the UNESCO INSTITUTE FOR STATISTICS.</t>
        </r>
      </text>
    </comment>
    <comment ref="C20" authorId="0" shapeId="0" xr:uid="{00000000-0006-0000-5D00-000007000000}">
      <text>
        <r>
          <rPr>
            <sz val="10"/>
            <color rgb="FF333333"/>
            <rFont val="Calibri"/>
            <family val="2"/>
          </rPr>
          <t>QUALIFIER: This data point is an ESTIMATE produced by the UNESCO INSTITUTE FOR STATISTICS.</t>
        </r>
      </text>
    </comment>
    <comment ref="E21" authorId="0" shapeId="0" xr:uid="{00000000-0006-0000-5D00-000008000000}">
      <text>
        <r>
          <rPr>
            <sz val="10"/>
            <color rgb="FF333333"/>
            <rFont val="Calibri"/>
            <family val="2"/>
          </rPr>
          <t>QUALIFIER: This data point is an ESTIMATE produced by the UNESCO INSTITUTE FOR STATISTICS.</t>
        </r>
      </text>
    </comment>
    <comment ref="K21" authorId="0" shapeId="0" xr:uid="{00000000-0006-0000-5D00-000009000000}">
      <text>
        <r>
          <rPr>
            <sz val="10"/>
            <color rgb="FF333333"/>
            <rFont val="Calibri"/>
            <family val="2"/>
          </rPr>
          <t>QUALIFIER: This data point is an ESTIMATE produced by the UNESCO INSTITUTE FOR STATISTICS.</t>
        </r>
      </text>
    </comment>
    <comment ref="K22" authorId="0" shapeId="0" xr:uid="{00000000-0006-0000-5D00-00000A000000}">
      <text>
        <r>
          <rPr>
            <sz val="10"/>
            <color rgb="FF333333"/>
            <rFont val="Calibri"/>
            <family val="2"/>
          </rPr>
          <t>QUALIFIER: This data point is an ESTIMATE produced by the UNESCO INSTITUTE FOR STATISTICS.</t>
        </r>
      </text>
    </comment>
    <comment ref="E23" authorId="0" shapeId="0" xr:uid="{00000000-0006-0000-5D00-00000B000000}">
      <text>
        <r>
          <rPr>
            <sz val="10"/>
            <color rgb="FF333333"/>
            <rFont val="Calibri"/>
            <family val="2"/>
          </rPr>
          <t>QUALIFIER: This data point is an ESTIMATE produced by the UNESCO INSTITUTE FOR STATISTICS.</t>
        </r>
      </text>
    </comment>
    <comment ref="K23" authorId="0" shapeId="0" xr:uid="{00000000-0006-0000-5D00-00000C000000}">
      <text>
        <r>
          <rPr>
            <sz val="10"/>
            <color rgb="FF333333"/>
            <rFont val="Calibri"/>
            <family val="2"/>
          </rPr>
          <t>QUALIFIER: This data point is an ESTIMATE produced by the UNESCO INSTITUTE FOR STATISTICS.</t>
        </r>
      </text>
    </comment>
    <comment ref="K24" authorId="0" shapeId="0" xr:uid="{00000000-0006-0000-5D00-00000D000000}">
      <text>
        <r>
          <rPr>
            <sz val="10"/>
            <color rgb="FF333333"/>
            <rFont val="Calibri"/>
            <family val="2"/>
          </rPr>
          <t>QUALIFIER: This data point is an ESTIMATE produced by the UNESCO INSTITUTE FOR STATISTICS.</t>
        </r>
      </text>
    </comment>
    <comment ref="J25" authorId="0" shapeId="0" xr:uid="{00000000-0006-0000-5D00-00000E000000}">
      <text>
        <r>
          <rPr>
            <sz val="10"/>
            <color rgb="FF333333"/>
            <rFont val="Calibri"/>
            <family val="2"/>
          </rPr>
          <t>QUALIFIER: This data point is an ESTIMATE produced by the UNESCO INSTITUTE FOR STATISTICS.</t>
        </r>
      </text>
    </comment>
    <comment ref="G26" authorId="0" shapeId="0" xr:uid="{00000000-0006-0000-5D00-00000F000000}">
      <text>
        <r>
          <rPr>
            <sz val="10"/>
            <color rgb="FF333333"/>
            <rFont val="Calibri"/>
            <family val="2"/>
          </rPr>
          <t>QUALIFIER: This data point is an ESTIMATE produced by the UNESCO INSTITUTE FOR STATISTICS.</t>
        </r>
      </text>
    </comment>
    <comment ref="K26" authorId="0" shapeId="0" xr:uid="{00000000-0006-0000-5D00-000010000000}">
      <text>
        <r>
          <rPr>
            <sz val="10"/>
            <color rgb="FF333333"/>
            <rFont val="Calibri"/>
            <family val="2"/>
          </rPr>
          <t>QUALIFIER: This data point is an ESTIMATE produced by the UNESCO INSTITUTE FOR STATISTICS.</t>
        </r>
      </text>
    </comment>
    <comment ref="K27" authorId="0" shapeId="0" xr:uid="{00000000-0006-0000-5D00-000011000000}">
      <text>
        <r>
          <rPr>
            <sz val="10"/>
            <color rgb="FF333333"/>
            <rFont val="Calibri"/>
            <family val="2"/>
          </rPr>
          <t>QUALIFIER: This data point is an ESTIMATE produced by the UNESCO INSTITUTE FOR STATISTICS.</t>
        </r>
      </text>
    </comment>
    <comment ref="K28" authorId="0" shapeId="0" xr:uid="{00000000-0006-0000-5D00-000012000000}">
      <text>
        <r>
          <rPr>
            <sz val="10"/>
            <color rgb="FF333333"/>
            <rFont val="Calibri"/>
            <family val="2"/>
          </rPr>
          <t>QUALIFIER: This data point is a NATIONAL ESTIMATE.</t>
        </r>
      </text>
    </comment>
    <comment ref="C29" authorId="0" shapeId="0" xr:uid="{00000000-0006-0000-5D00-000013000000}">
      <text>
        <r>
          <rPr>
            <sz val="10"/>
            <color rgb="FF333333"/>
            <rFont val="Calibri"/>
            <family val="2"/>
          </rPr>
          <t>QUALIFIER: This data point is an ESTIMATE produced by the UNESCO INSTITUTE FOR STATISTICS.</t>
        </r>
      </text>
    </comment>
    <comment ref="K30" authorId="0" shapeId="0" xr:uid="{00000000-0006-0000-5D00-000014000000}">
      <text>
        <r>
          <rPr>
            <sz val="10"/>
            <color rgb="FF333333"/>
            <rFont val="Calibri"/>
            <family val="2"/>
          </rPr>
          <t>QUALIFIER: This data point is an ESTIMATE produced by the UNESCO INSTITUTE FOR STATISTICS.</t>
        </r>
      </text>
    </comment>
    <comment ref="K31" authorId="0" shapeId="0" xr:uid="{00000000-0006-0000-5D00-000015000000}">
      <text>
        <r>
          <rPr>
            <sz val="10"/>
            <color rgb="FF333333"/>
            <rFont val="Calibri"/>
            <family val="2"/>
          </rPr>
          <t>QUALIFIER: This data point is an ESTIMATE produced by the UNESCO INSTITUTE FOR STATISTICS.</t>
        </r>
      </text>
    </comment>
    <comment ref="K32" authorId="0" shapeId="0" xr:uid="{00000000-0006-0000-5D00-000016000000}">
      <text>
        <r>
          <rPr>
            <sz val="10"/>
            <color rgb="FF333333"/>
            <rFont val="Calibri"/>
            <family val="2"/>
          </rPr>
          <t>QUALIFIER: This data point is an ESTIMATE produced by the UNESCO INSTITUTE FOR STATISTICS.</t>
        </r>
      </text>
    </comment>
    <comment ref="K33" authorId="0" shapeId="0" xr:uid="{00000000-0006-0000-5D00-000017000000}">
      <text>
        <r>
          <rPr>
            <sz val="10"/>
            <color rgb="FF333333"/>
            <rFont val="Calibri"/>
            <family val="2"/>
          </rPr>
          <t>QUALIFIER: This data point is an ESTIMATE produced by the UNESCO INSTITUTE FOR STATISTICS.</t>
        </r>
      </text>
    </comment>
    <comment ref="C34" authorId="0" shapeId="0" xr:uid="{00000000-0006-0000-5D00-000018000000}">
      <text>
        <r>
          <rPr>
            <sz val="10"/>
            <color rgb="FF333333"/>
            <rFont val="Calibri"/>
            <family val="2"/>
          </rPr>
          <t>QUALIFIER: This data point is an ESTIMATE produced by the UNESCO INSTITUTE FOR STATISTICS.</t>
        </r>
      </text>
    </comment>
    <comment ref="K35" authorId="0" shapeId="0" xr:uid="{00000000-0006-0000-5D00-000019000000}">
      <text>
        <r>
          <rPr>
            <sz val="10"/>
            <color rgb="FF333333"/>
            <rFont val="Calibri"/>
            <family val="2"/>
          </rPr>
          <t>QUALIFIER: This data point is an ESTIMATE produced by the UNESCO INSTITUTE FOR STATISTICS.</t>
        </r>
      </text>
    </comment>
    <comment ref="J37" authorId="0" shapeId="0" xr:uid="{00000000-0006-0000-5D00-00001A000000}">
      <text>
        <r>
          <rPr>
            <sz val="10"/>
            <color rgb="FF333333"/>
            <rFont val="Calibri"/>
            <family val="2"/>
          </rPr>
          <t>QUALIFIER: This data point is an ESTIMATE produced by the UNESCO INSTITUTE FOR STATISTICS.</t>
        </r>
      </text>
    </comment>
    <comment ref="E38" authorId="0" shapeId="0" xr:uid="{00000000-0006-0000-5D00-00001B000000}">
      <text>
        <r>
          <rPr>
            <sz val="10"/>
            <color rgb="FF333333"/>
            <rFont val="Calibri"/>
            <family val="2"/>
          </rPr>
          <t>QUALIFIER: This data point is an ESTIMATE produced by the UNESCO INSTITUTE FOR STATISTICS.</t>
        </r>
      </text>
    </comment>
    <comment ref="K38" authorId="0" shapeId="0" xr:uid="{00000000-0006-0000-5D00-00001C000000}">
      <text>
        <r>
          <rPr>
            <sz val="10"/>
            <color rgb="FF333333"/>
            <rFont val="Calibri"/>
            <family val="2"/>
          </rPr>
          <t>QUALIFIER: This data point is an ESTIMATE produced by the UNESCO INSTITUTE FOR STATISTICS.</t>
        </r>
      </text>
    </comment>
    <comment ref="F41" authorId="0" shapeId="0" xr:uid="{00000000-0006-0000-5D00-00001D000000}">
      <text>
        <r>
          <rPr>
            <sz val="10"/>
            <color rgb="FF333333"/>
            <rFont val="Calibri"/>
            <family val="2"/>
          </rPr>
          <t>QUALIFIER: This data point is an ESTIMATE produced by the UNESCO INSTITUTE FOR STATISTICS.</t>
        </r>
      </text>
    </comment>
    <comment ref="C42" authorId="0" shapeId="0" xr:uid="{00000000-0006-0000-5D00-00001E000000}">
      <text>
        <r>
          <rPr>
            <sz val="10"/>
            <color rgb="FF333333"/>
            <rFont val="Calibri"/>
            <family val="2"/>
          </rPr>
          <t>QUALIFIER: This data point is an ESTIMATE produced by the UNESCO INSTITUTE FOR STATISTICS.</t>
        </r>
      </text>
    </comment>
    <comment ref="K42" authorId="0" shapeId="0" xr:uid="{00000000-0006-0000-5D00-00001F000000}">
      <text>
        <r>
          <rPr>
            <sz val="10"/>
            <color rgb="FF333333"/>
            <rFont val="Calibri"/>
            <family val="2"/>
          </rPr>
          <t>QUALIFIER: This data point is an ESTIMATE produced by the UNESCO INSTITUTE FOR STATISTICS.</t>
        </r>
      </text>
    </comment>
    <comment ref="G43" authorId="0" shapeId="0" xr:uid="{00000000-0006-0000-5D00-000020000000}">
      <text>
        <r>
          <rPr>
            <sz val="10"/>
            <color rgb="FF333333"/>
            <rFont val="Calibri"/>
            <family val="2"/>
          </rPr>
          <t>QUALIFIER: This data point is an ESTIMATE produced by the UNESCO INSTITUTE FOR STATISTICS.</t>
        </r>
      </text>
    </comment>
    <comment ref="C44" authorId="0" shapeId="0" xr:uid="{00000000-0006-0000-5D00-000021000000}">
      <text>
        <r>
          <rPr>
            <sz val="10"/>
            <color rgb="FF333333"/>
            <rFont val="Calibri"/>
            <family val="2"/>
          </rPr>
          <t>QUALIFIER: This data point is an ESTIMATE produced by the UNESCO INSTITUTE FOR STATISTICS.</t>
        </r>
      </text>
    </comment>
    <comment ref="G44" authorId="0" shapeId="0" xr:uid="{00000000-0006-0000-5D00-000022000000}">
      <text>
        <r>
          <rPr>
            <sz val="10"/>
            <color rgb="FF333333"/>
            <rFont val="Calibri"/>
            <family val="2"/>
          </rPr>
          <t>QUALIFIER: This data point is an ESTIMATE produced by the UNESCO INSTITUTE FOR STATISTICS.</t>
        </r>
      </text>
    </comment>
    <comment ref="H44" authorId="0" shapeId="0" xr:uid="{00000000-0006-0000-5D00-000023000000}">
      <text>
        <r>
          <rPr>
            <sz val="10"/>
            <color rgb="FF333333"/>
            <rFont val="Calibri"/>
            <family val="2"/>
          </rPr>
          <t>QUALIFIER: This data point is an ESTIMATE produced by the UNESCO INSTITUTE FOR STATISTICS.</t>
        </r>
      </text>
    </comment>
    <comment ref="K46" authorId="0" shapeId="0" xr:uid="{00000000-0006-0000-5D00-000024000000}">
      <text>
        <r>
          <rPr>
            <sz val="10"/>
            <color rgb="FF333333"/>
            <rFont val="Calibri"/>
            <family val="2"/>
          </rPr>
          <t>QUALIFIER: This data point is an ESTIMATE produced by the UNESCO INSTITUTE FOR STATISTICS.</t>
        </r>
      </text>
    </comment>
    <comment ref="K48" authorId="0" shapeId="0" xr:uid="{00000000-0006-0000-5D00-000025000000}">
      <text>
        <r>
          <rPr>
            <sz val="10"/>
            <color rgb="FF333333"/>
            <rFont val="Calibri"/>
            <family val="2"/>
          </rPr>
          <t>QUALIFIER: This data point is an ESTIMATE produced by the UNESCO INSTITUTE FOR STATISTICS.</t>
        </r>
      </text>
    </comment>
    <comment ref="D49" authorId="0" shapeId="0" xr:uid="{00000000-0006-0000-5D00-000026000000}">
      <text>
        <r>
          <rPr>
            <sz val="10"/>
            <color rgb="FF333333"/>
            <rFont val="Calibri"/>
            <family val="2"/>
          </rPr>
          <t>QUALIFIER: This data point is an ESTIMATE produced by the UNESCO INSTITUTE FOR STATISTICS.</t>
        </r>
      </text>
    </comment>
    <comment ref="G49" authorId="0" shapeId="0" xr:uid="{00000000-0006-0000-5D00-000027000000}">
      <text>
        <r>
          <rPr>
            <sz val="10"/>
            <color rgb="FF333333"/>
            <rFont val="Calibri"/>
            <family val="2"/>
          </rPr>
          <t>QUALIFIER: This data point is an ESTIMATE produced by the UNESCO INSTITUTE FOR STATISTICS.</t>
        </r>
      </text>
    </comment>
    <comment ref="E50" authorId="0" shapeId="0" xr:uid="{00000000-0006-0000-5D00-000028000000}">
      <text>
        <r>
          <rPr>
            <sz val="10"/>
            <color rgb="FF333333"/>
            <rFont val="Calibri"/>
            <family val="2"/>
          </rPr>
          <t>QUALIFIER: This data point is an ESTIMATE produced by the UNESCO INSTITUTE FOR STATISTICS.</t>
        </r>
      </text>
    </comment>
    <comment ref="K50" authorId="0" shapeId="0" xr:uid="{00000000-0006-0000-5D00-000029000000}">
      <text>
        <r>
          <rPr>
            <sz val="10"/>
            <color rgb="FF333333"/>
            <rFont val="Calibri"/>
            <family val="2"/>
          </rPr>
          <t>QUALIFIER: This data point is an ESTIMATE produced by the UNESCO INSTITUTE FOR STATISTICS.</t>
        </r>
      </text>
    </comment>
    <comment ref="K51" authorId="0" shapeId="0" xr:uid="{00000000-0006-0000-5D00-00002A000000}">
      <text>
        <r>
          <rPr>
            <sz val="10"/>
            <color rgb="FF333333"/>
            <rFont val="Calibri"/>
            <family val="2"/>
          </rPr>
          <t>QUALIFIER: This data point is an ESTIMATE produced by the UNESCO INSTITUTE FOR STATISTICS.</t>
        </r>
      </text>
    </comment>
    <comment ref="E53" authorId="0" shapeId="0" xr:uid="{00000000-0006-0000-5D00-00002B000000}">
      <text>
        <r>
          <rPr>
            <sz val="10"/>
            <color rgb="FF333333"/>
            <rFont val="Calibri"/>
            <family val="2"/>
          </rPr>
          <t>QUALIFIER: This data point is an ESTIMATE produced by the UNESCO INSTITUTE FOR STATISTICS.</t>
        </r>
      </text>
    </comment>
    <comment ref="K53" authorId="0" shapeId="0" xr:uid="{00000000-0006-0000-5D00-00002C000000}">
      <text>
        <r>
          <rPr>
            <sz val="10"/>
            <color rgb="FF333333"/>
            <rFont val="Calibri"/>
            <family val="2"/>
          </rPr>
          <t>QUALIFIER: This data point is an ESTIMATE produced by the UNESCO INSTITUTE FOR STATISTICS.</t>
        </r>
      </text>
    </comment>
    <comment ref="F54" authorId="0" shapeId="0" xr:uid="{00000000-0006-0000-5D00-00002D000000}">
      <text>
        <r>
          <rPr>
            <sz val="10"/>
            <color rgb="FF333333"/>
            <rFont val="Calibri"/>
            <family val="2"/>
          </rPr>
          <t>QUALIFIER: This data point is an ESTIMATE produced by the UNESCO INSTITUTE FOR STATISTICS.</t>
        </r>
      </text>
    </comment>
    <comment ref="K55" authorId="0" shapeId="0" xr:uid="{00000000-0006-0000-5D00-00002E000000}">
      <text>
        <r>
          <rPr>
            <sz val="10"/>
            <color rgb="FF333333"/>
            <rFont val="Calibri"/>
            <family val="2"/>
          </rPr>
          <t>QUALIFIER: This data point is an ESTIMATE produced by the UNESCO INSTITUTE FOR STATISTICS.</t>
        </r>
      </text>
    </comment>
    <comment ref="G57" authorId="0" shapeId="0" xr:uid="{00000000-0006-0000-5D00-00002F000000}">
      <text>
        <r>
          <rPr>
            <sz val="10"/>
            <color rgb="FF333333"/>
            <rFont val="Calibri"/>
            <family val="2"/>
          </rPr>
          <t>QUALIFIER: This data point is an ESTIMATE produced by the UNESCO INSTITUTE FOR STATISTICS.</t>
        </r>
      </text>
    </comment>
    <comment ref="J58" authorId="0" shapeId="0" xr:uid="{00000000-0006-0000-5D00-000030000000}">
      <text>
        <r>
          <rPr>
            <sz val="10"/>
            <color rgb="FF333333"/>
            <rFont val="Calibri"/>
            <family val="2"/>
          </rPr>
          <t>QUALIFIER: This data point is an ESTIMATE produced by the UNESCO INSTITUTE FOR STATISTICS.</t>
        </r>
      </text>
    </comment>
    <comment ref="D59" authorId="0" shapeId="0" xr:uid="{00000000-0006-0000-5D00-000031000000}">
      <text>
        <r>
          <rPr>
            <sz val="10"/>
            <color rgb="FF333333"/>
            <rFont val="Calibri"/>
            <family val="2"/>
          </rPr>
          <t>QUALIFIER: This data point is an ESTIMATE produced by the UNESCO INSTITUTE FOR STATISTICS.</t>
        </r>
      </text>
    </comment>
    <comment ref="K60" authorId="0" shapeId="0" xr:uid="{00000000-0006-0000-5D00-000032000000}">
      <text>
        <r>
          <rPr>
            <sz val="10"/>
            <color rgb="FF333333"/>
            <rFont val="Calibri"/>
            <family val="2"/>
          </rPr>
          <t>QUALIFIER: This data point is an ESTIMATE produced by the UNESCO INSTITUTE FOR STATISTICS.</t>
        </r>
      </text>
    </comment>
    <comment ref="K61" authorId="0" shapeId="0" xr:uid="{00000000-0006-0000-5D00-000033000000}">
      <text>
        <r>
          <rPr>
            <sz val="10"/>
            <color rgb="FF333333"/>
            <rFont val="Calibri"/>
            <family val="2"/>
          </rPr>
          <t>QUALIFIER: This data point is an ESTIMATE produced by the UNESCO INSTITUTE FOR STATISTICS.</t>
        </r>
      </text>
    </comment>
    <comment ref="F63" authorId="0" shapeId="0" xr:uid="{00000000-0006-0000-5D00-000034000000}">
      <text>
        <r>
          <rPr>
            <sz val="10"/>
            <color rgb="FF333333"/>
            <rFont val="Calibri"/>
            <family val="2"/>
          </rPr>
          <t>QUALIFIER: This data point is an ESTIMATE produced by the UNESCO INSTITUTE FOR STATISTICS.</t>
        </r>
      </text>
    </comment>
    <comment ref="K63" authorId="0" shapeId="0" xr:uid="{00000000-0006-0000-5D00-000035000000}">
      <text>
        <r>
          <rPr>
            <sz val="10"/>
            <color rgb="FF333333"/>
            <rFont val="Calibri"/>
            <family val="2"/>
          </rPr>
          <t>QUALIFIER: This data point is an ESTIMATE produced by the UNESCO INSTITUTE FOR STATISTICS.</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K15" authorId="0" shapeId="0" xr:uid="{00000000-0006-0000-5E00-000001000000}">
      <text>
        <r>
          <rPr>
            <sz val="10"/>
            <color rgb="FF333333"/>
            <rFont val="Calibri"/>
            <family val="2"/>
          </rPr>
          <t>QUALIFIER: This data point is an ESTIMATE produced by the UNESCO INSTITUTE FOR STATISTICS.</t>
        </r>
      </text>
    </comment>
    <comment ref="C16" authorId="0" shapeId="0" xr:uid="{00000000-0006-0000-5E00-000002000000}">
      <text>
        <r>
          <rPr>
            <sz val="10"/>
            <color rgb="FF333333"/>
            <rFont val="Calibri"/>
            <family val="2"/>
          </rPr>
          <t>QUALIFIER: This data point is an ESTIMATE produced by the UNESCO INSTITUTE FOR STATISTICS.</t>
        </r>
      </text>
    </comment>
    <comment ref="K16" authorId="0" shapeId="0" xr:uid="{00000000-0006-0000-5E00-000003000000}">
      <text>
        <r>
          <rPr>
            <sz val="10"/>
            <color rgb="FF333333"/>
            <rFont val="Calibri"/>
            <family val="2"/>
          </rPr>
          <t>QUALIFIER: This data point is an ESTIMATE produced by the UNESCO INSTITUTE FOR STATISTICS.</t>
        </r>
      </text>
    </comment>
    <comment ref="H17" authorId="0" shapeId="0" xr:uid="{00000000-0006-0000-5E00-000004000000}">
      <text>
        <r>
          <rPr>
            <sz val="10"/>
            <color rgb="FF333333"/>
            <rFont val="Calibri"/>
            <family val="2"/>
          </rPr>
          <t>QUALIFIER: This data point is an ESTIMATE produced by the UNESCO INSTITUTE FOR STATISTICS.</t>
        </r>
      </text>
    </comment>
    <comment ref="D18" authorId="0" shapeId="0" xr:uid="{00000000-0006-0000-5E00-000005000000}">
      <text>
        <r>
          <rPr>
            <sz val="10"/>
            <color rgb="FF333333"/>
            <rFont val="Calibri"/>
            <family val="2"/>
          </rPr>
          <t>QUALIFIER: This data point is an ESTIMATE produced by the UNESCO INSTITUTE FOR STATISTICS.</t>
        </r>
      </text>
    </comment>
    <comment ref="K18" authorId="0" shapeId="0" xr:uid="{00000000-0006-0000-5E00-000006000000}">
      <text>
        <r>
          <rPr>
            <sz val="10"/>
            <color rgb="FF333333"/>
            <rFont val="Calibri"/>
            <family val="2"/>
          </rPr>
          <t>QUALIFIER: This data point is an ESTIMATE produced by the UNESCO INSTITUTE FOR STATISTICS.</t>
        </r>
      </text>
    </comment>
    <comment ref="C20" authorId="0" shapeId="0" xr:uid="{00000000-0006-0000-5E00-000007000000}">
      <text>
        <r>
          <rPr>
            <sz val="10"/>
            <color rgb="FF333333"/>
            <rFont val="Calibri"/>
            <family val="2"/>
          </rPr>
          <t>QUALIFIER: This data point is an ESTIMATE produced by the UNESCO INSTITUTE FOR STATISTICS.</t>
        </r>
      </text>
    </comment>
    <comment ref="E21" authorId="0" shapeId="0" xr:uid="{00000000-0006-0000-5E00-000008000000}">
      <text>
        <r>
          <rPr>
            <sz val="10"/>
            <color rgb="FF333333"/>
            <rFont val="Calibri"/>
            <family val="2"/>
          </rPr>
          <t>QUALIFIER: This data point is an ESTIMATE produced by the UNESCO INSTITUTE FOR STATISTICS.</t>
        </r>
      </text>
    </comment>
    <comment ref="K21" authorId="0" shapeId="0" xr:uid="{00000000-0006-0000-5E00-000009000000}">
      <text>
        <r>
          <rPr>
            <sz val="10"/>
            <color rgb="FF333333"/>
            <rFont val="Calibri"/>
            <family val="2"/>
          </rPr>
          <t>QUALIFIER: This data point is an ESTIMATE produced by the UNESCO INSTITUTE FOR STATISTICS.</t>
        </r>
      </text>
    </comment>
    <comment ref="K22" authorId="0" shapeId="0" xr:uid="{00000000-0006-0000-5E00-00000A000000}">
      <text>
        <r>
          <rPr>
            <sz val="10"/>
            <color rgb="FF333333"/>
            <rFont val="Calibri"/>
            <family val="2"/>
          </rPr>
          <t>QUALIFIER: This data point is an ESTIMATE produced by the UNESCO INSTITUTE FOR STATISTICS.</t>
        </r>
      </text>
    </comment>
    <comment ref="E23" authorId="0" shapeId="0" xr:uid="{00000000-0006-0000-5E00-00000B000000}">
      <text>
        <r>
          <rPr>
            <sz val="10"/>
            <color rgb="FF333333"/>
            <rFont val="Calibri"/>
            <family val="2"/>
          </rPr>
          <t>QUALIFIER: This data point is an ESTIMATE produced by the UNESCO INSTITUTE FOR STATISTICS.</t>
        </r>
      </text>
    </comment>
    <comment ref="K23" authorId="0" shapeId="0" xr:uid="{00000000-0006-0000-5E00-00000C000000}">
      <text>
        <r>
          <rPr>
            <sz val="10"/>
            <color rgb="FF333333"/>
            <rFont val="Calibri"/>
            <family val="2"/>
          </rPr>
          <t>QUALIFIER: This data point is an ESTIMATE produced by the UNESCO INSTITUTE FOR STATISTICS.</t>
        </r>
      </text>
    </comment>
    <comment ref="K24" authorId="0" shapeId="0" xr:uid="{00000000-0006-0000-5E00-00000D000000}">
      <text>
        <r>
          <rPr>
            <sz val="10"/>
            <color rgb="FF333333"/>
            <rFont val="Calibri"/>
            <family val="2"/>
          </rPr>
          <t>QUALIFIER: This data point is an ESTIMATE produced by the UNESCO INSTITUTE FOR STATISTICS.</t>
        </r>
      </text>
    </comment>
    <comment ref="J25" authorId="0" shapeId="0" xr:uid="{00000000-0006-0000-5E00-00000E000000}">
      <text>
        <r>
          <rPr>
            <sz val="10"/>
            <color rgb="FF333333"/>
            <rFont val="Calibri"/>
            <family val="2"/>
          </rPr>
          <t>QUALIFIER: This data point is an ESTIMATE produced by the UNESCO INSTITUTE FOR STATISTICS.</t>
        </r>
      </text>
    </comment>
    <comment ref="G26" authorId="0" shapeId="0" xr:uid="{00000000-0006-0000-5E00-00000F000000}">
      <text>
        <r>
          <rPr>
            <sz val="10"/>
            <color rgb="FF333333"/>
            <rFont val="Calibri"/>
            <family val="2"/>
          </rPr>
          <t>QUALIFIER: This data point is an ESTIMATE produced by the UNESCO INSTITUTE FOR STATISTICS.</t>
        </r>
      </text>
    </comment>
    <comment ref="K26" authorId="0" shapeId="0" xr:uid="{00000000-0006-0000-5E00-000010000000}">
      <text>
        <r>
          <rPr>
            <sz val="10"/>
            <color rgb="FF333333"/>
            <rFont val="Calibri"/>
            <family val="2"/>
          </rPr>
          <t>QUALIFIER: This data point is an ESTIMATE produced by the UNESCO INSTITUTE FOR STATISTICS.</t>
        </r>
      </text>
    </comment>
    <comment ref="K27" authorId="0" shapeId="0" xr:uid="{00000000-0006-0000-5E00-000011000000}">
      <text>
        <r>
          <rPr>
            <sz val="10"/>
            <color rgb="FF333333"/>
            <rFont val="Calibri"/>
            <family val="2"/>
          </rPr>
          <t>QUALIFIER: This data point is an ESTIMATE produced by the UNESCO INSTITUTE FOR STATISTICS.</t>
        </r>
      </text>
    </comment>
    <comment ref="K28" authorId="0" shapeId="0" xr:uid="{00000000-0006-0000-5E00-000012000000}">
      <text>
        <r>
          <rPr>
            <sz val="10"/>
            <color rgb="FF333333"/>
            <rFont val="Calibri"/>
            <family val="2"/>
          </rPr>
          <t>QUALIFIER: This data point is a NATIONAL ESTIMATE.</t>
        </r>
      </text>
    </comment>
    <comment ref="C29" authorId="0" shapeId="0" xr:uid="{00000000-0006-0000-5E00-000013000000}">
      <text>
        <r>
          <rPr>
            <sz val="10"/>
            <color rgb="FF333333"/>
            <rFont val="Calibri"/>
            <family val="2"/>
          </rPr>
          <t>QUALIFIER: This data point is an ESTIMATE produced by the UNESCO INSTITUTE FOR STATISTICS.</t>
        </r>
      </text>
    </comment>
    <comment ref="K30" authorId="0" shapeId="0" xr:uid="{00000000-0006-0000-5E00-000014000000}">
      <text>
        <r>
          <rPr>
            <sz val="10"/>
            <color rgb="FF333333"/>
            <rFont val="Calibri"/>
            <family val="2"/>
          </rPr>
          <t>QUALIFIER: This data point is an ESTIMATE produced by the UNESCO INSTITUTE FOR STATISTICS.</t>
        </r>
      </text>
    </comment>
    <comment ref="K31" authorId="0" shapeId="0" xr:uid="{00000000-0006-0000-5E00-000015000000}">
      <text>
        <r>
          <rPr>
            <sz val="10"/>
            <color rgb="FF333333"/>
            <rFont val="Calibri"/>
            <family val="2"/>
          </rPr>
          <t>QUALIFIER: This data point is an ESTIMATE produced by the UNESCO INSTITUTE FOR STATISTICS.</t>
        </r>
      </text>
    </comment>
    <comment ref="K32" authorId="0" shapeId="0" xr:uid="{00000000-0006-0000-5E00-000016000000}">
      <text>
        <r>
          <rPr>
            <sz val="10"/>
            <color rgb="FF333333"/>
            <rFont val="Calibri"/>
            <family val="2"/>
          </rPr>
          <t>QUALIFIER: This data point is an ESTIMATE produced by the UNESCO INSTITUTE FOR STATISTICS.</t>
        </r>
      </text>
    </comment>
    <comment ref="K33" authorId="0" shapeId="0" xr:uid="{00000000-0006-0000-5E00-000017000000}">
      <text>
        <r>
          <rPr>
            <sz val="10"/>
            <color rgb="FF333333"/>
            <rFont val="Calibri"/>
            <family val="2"/>
          </rPr>
          <t>QUALIFIER: This data point is an ESTIMATE produced by the UNESCO INSTITUTE FOR STATISTICS.</t>
        </r>
      </text>
    </comment>
    <comment ref="C34" authorId="0" shapeId="0" xr:uid="{00000000-0006-0000-5E00-000018000000}">
      <text>
        <r>
          <rPr>
            <sz val="10"/>
            <color rgb="FF333333"/>
            <rFont val="Calibri"/>
            <family val="2"/>
          </rPr>
          <t>QUALIFIER: This data point is an ESTIMATE produced by the UNESCO INSTITUTE FOR STATISTICS.</t>
        </r>
      </text>
    </comment>
    <comment ref="K35" authorId="0" shapeId="0" xr:uid="{00000000-0006-0000-5E00-000019000000}">
      <text>
        <r>
          <rPr>
            <sz val="10"/>
            <color rgb="FF333333"/>
            <rFont val="Calibri"/>
            <family val="2"/>
          </rPr>
          <t>QUALIFIER: This data point is an ESTIMATE produced by the UNESCO INSTITUTE FOR STATISTICS.</t>
        </r>
      </text>
    </comment>
    <comment ref="J37" authorId="0" shapeId="0" xr:uid="{00000000-0006-0000-5E00-00001A000000}">
      <text>
        <r>
          <rPr>
            <sz val="10"/>
            <color rgb="FF333333"/>
            <rFont val="Calibri"/>
            <family val="2"/>
          </rPr>
          <t>QUALIFIER: This data point is an ESTIMATE produced by the UNESCO INSTITUTE FOR STATISTICS.</t>
        </r>
      </text>
    </comment>
    <comment ref="E38" authorId="0" shapeId="0" xr:uid="{00000000-0006-0000-5E00-00001B000000}">
      <text>
        <r>
          <rPr>
            <sz val="10"/>
            <color rgb="FF333333"/>
            <rFont val="Calibri"/>
            <family val="2"/>
          </rPr>
          <t>QUALIFIER: This data point is an ESTIMATE produced by the UNESCO INSTITUTE FOR STATISTICS.</t>
        </r>
      </text>
    </comment>
    <comment ref="K38" authorId="0" shapeId="0" xr:uid="{00000000-0006-0000-5E00-00001C000000}">
      <text>
        <r>
          <rPr>
            <sz val="10"/>
            <color rgb="FF333333"/>
            <rFont val="Calibri"/>
            <family val="2"/>
          </rPr>
          <t>QUALIFIER: This data point is an ESTIMATE produced by the UNESCO INSTITUTE FOR STATISTICS.</t>
        </r>
      </text>
    </comment>
    <comment ref="F41" authorId="0" shapeId="0" xr:uid="{00000000-0006-0000-5E00-00001D000000}">
      <text>
        <r>
          <rPr>
            <sz val="10"/>
            <color rgb="FF333333"/>
            <rFont val="Calibri"/>
            <family val="2"/>
          </rPr>
          <t>QUALIFIER: This data point is an ESTIMATE produced by the UNESCO INSTITUTE FOR STATISTICS.</t>
        </r>
      </text>
    </comment>
    <comment ref="C42" authorId="0" shapeId="0" xr:uid="{00000000-0006-0000-5E00-00001E000000}">
      <text>
        <r>
          <rPr>
            <sz val="10"/>
            <color rgb="FF333333"/>
            <rFont val="Calibri"/>
            <family val="2"/>
          </rPr>
          <t>QUALIFIER: This data point is an ESTIMATE produced by the UNESCO INSTITUTE FOR STATISTICS.</t>
        </r>
      </text>
    </comment>
    <comment ref="K42" authorId="0" shapeId="0" xr:uid="{00000000-0006-0000-5E00-00001F000000}">
      <text>
        <r>
          <rPr>
            <sz val="10"/>
            <color rgb="FF333333"/>
            <rFont val="Calibri"/>
            <family val="2"/>
          </rPr>
          <t>QUALIFIER: This data point is an ESTIMATE produced by the UNESCO INSTITUTE FOR STATISTICS.</t>
        </r>
      </text>
    </comment>
    <comment ref="G43" authorId="0" shapeId="0" xr:uid="{00000000-0006-0000-5E00-000020000000}">
      <text>
        <r>
          <rPr>
            <sz val="10"/>
            <color rgb="FF333333"/>
            <rFont val="Calibri"/>
            <family val="2"/>
          </rPr>
          <t>QUALIFIER: This data point is an ESTIMATE produced by the UNESCO INSTITUTE FOR STATISTICS.</t>
        </r>
      </text>
    </comment>
    <comment ref="C44" authorId="0" shapeId="0" xr:uid="{00000000-0006-0000-5E00-000021000000}">
      <text>
        <r>
          <rPr>
            <sz val="10"/>
            <color rgb="FF333333"/>
            <rFont val="Calibri"/>
            <family val="2"/>
          </rPr>
          <t>QUALIFIER: This data point is an ESTIMATE produced by the UNESCO INSTITUTE FOR STATISTICS.</t>
        </r>
      </text>
    </comment>
    <comment ref="G44" authorId="0" shapeId="0" xr:uid="{00000000-0006-0000-5E00-000022000000}">
      <text>
        <r>
          <rPr>
            <sz val="10"/>
            <color rgb="FF333333"/>
            <rFont val="Calibri"/>
            <family val="2"/>
          </rPr>
          <t>QUALIFIER: This data point is an ESTIMATE produced by the UNESCO INSTITUTE FOR STATISTICS.</t>
        </r>
      </text>
    </comment>
    <comment ref="H44" authorId="0" shapeId="0" xr:uid="{00000000-0006-0000-5E00-000023000000}">
      <text>
        <r>
          <rPr>
            <sz val="10"/>
            <color rgb="FF333333"/>
            <rFont val="Calibri"/>
            <family val="2"/>
          </rPr>
          <t>QUALIFIER: This data point is an ESTIMATE produced by the UNESCO INSTITUTE FOR STATISTICS.</t>
        </r>
      </text>
    </comment>
    <comment ref="K46" authorId="0" shapeId="0" xr:uid="{00000000-0006-0000-5E00-000024000000}">
      <text>
        <r>
          <rPr>
            <sz val="10"/>
            <color rgb="FF333333"/>
            <rFont val="Calibri"/>
            <family val="2"/>
          </rPr>
          <t>QUALIFIER: This data point is an ESTIMATE produced by the UNESCO INSTITUTE FOR STATISTICS.</t>
        </r>
      </text>
    </comment>
    <comment ref="K48" authorId="0" shapeId="0" xr:uid="{00000000-0006-0000-5E00-000025000000}">
      <text>
        <r>
          <rPr>
            <sz val="10"/>
            <color rgb="FF333333"/>
            <rFont val="Calibri"/>
            <family val="2"/>
          </rPr>
          <t>QUALIFIER: This data point is an ESTIMATE produced by the UNESCO INSTITUTE FOR STATISTICS.</t>
        </r>
      </text>
    </comment>
    <comment ref="D49" authorId="0" shapeId="0" xr:uid="{00000000-0006-0000-5E00-000026000000}">
      <text>
        <r>
          <rPr>
            <sz val="10"/>
            <color rgb="FF333333"/>
            <rFont val="Calibri"/>
            <family val="2"/>
          </rPr>
          <t>QUALIFIER: This data point is an ESTIMATE produced by the UNESCO INSTITUTE FOR STATISTICS.</t>
        </r>
      </text>
    </comment>
    <comment ref="G49" authorId="0" shapeId="0" xr:uid="{00000000-0006-0000-5E00-000027000000}">
      <text>
        <r>
          <rPr>
            <sz val="10"/>
            <color rgb="FF333333"/>
            <rFont val="Calibri"/>
            <family val="2"/>
          </rPr>
          <t>QUALIFIER: This data point is an ESTIMATE produced by the UNESCO INSTITUTE FOR STATISTICS.</t>
        </r>
      </text>
    </comment>
    <comment ref="E50" authorId="0" shapeId="0" xr:uid="{00000000-0006-0000-5E00-000028000000}">
      <text>
        <r>
          <rPr>
            <sz val="10"/>
            <color rgb="FF333333"/>
            <rFont val="Calibri"/>
            <family val="2"/>
          </rPr>
          <t>QUALIFIER: This data point is an ESTIMATE produced by the UNESCO INSTITUTE FOR STATISTICS.</t>
        </r>
      </text>
    </comment>
    <comment ref="K50" authorId="0" shapeId="0" xr:uid="{00000000-0006-0000-5E00-000029000000}">
      <text>
        <r>
          <rPr>
            <sz val="10"/>
            <color rgb="FF333333"/>
            <rFont val="Calibri"/>
            <family val="2"/>
          </rPr>
          <t>QUALIFIER: This data point is an ESTIMATE produced by the UNESCO INSTITUTE FOR STATISTICS.</t>
        </r>
      </text>
    </comment>
    <comment ref="K51" authorId="0" shapeId="0" xr:uid="{00000000-0006-0000-5E00-00002A000000}">
      <text>
        <r>
          <rPr>
            <sz val="10"/>
            <color rgb="FF333333"/>
            <rFont val="Calibri"/>
            <family val="2"/>
          </rPr>
          <t>QUALIFIER: This data point is an ESTIMATE produced by the UNESCO INSTITUTE FOR STATISTICS.</t>
        </r>
      </text>
    </comment>
    <comment ref="E53" authorId="0" shapeId="0" xr:uid="{00000000-0006-0000-5E00-00002B000000}">
      <text>
        <r>
          <rPr>
            <sz val="10"/>
            <color rgb="FF333333"/>
            <rFont val="Calibri"/>
            <family val="2"/>
          </rPr>
          <t>QUALIFIER: This data point is an ESTIMATE produced by the UNESCO INSTITUTE FOR STATISTICS.</t>
        </r>
      </text>
    </comment>
    <comment ref="K53" authorId="0" shapeId="0" xr:uid="{00000000-0006-0000-5E00-00002C000000}">
      <text>
        <r>
          <rPr>
            <sz val="10"/>
            <color rgb="FF333333"/>
            <rFont val="Calibri"/>
            <family val="2"/>
          </rPr>
          <t>QUALIFIER: This data point is an ESTIMATE produced by the UNESCO INSTITUTE FOR STATISTICS.</t>
        </r>
      </text>
    </comment>
    <comment ref="F54" authorId="0" shapeId="0" xr:uid="{00000000-0006-0000-5E00-00002D000000}">
      <text>
        <r>
          <rPr>
            <sz val="10"/>
            <color rgb="FF333333"/>
            <rFont val="Calibri"/>
            <family val="2"/>
          </rPr>
          <t>QUALIFIER: This data point is an ESTIMATE produced by the UNESCO INSTITUTE FOR STATISTICS.</t>
        </r>
      </text>
    </comment>
    <comment ref="K55" authorId="0" shapeId="0" xr:uid="{00000000-0006-0000-5E00-00002E000000}">
      <text>
        <r>
          <rPr>
            <sz val="10"/>
            <color rgb="FF333333"/>
            <rFont val="Calibri"/>
            <family val="2"/>
          </rPr>
          <t>QUALIFIER: This data point is an ESTIMATE produced by the UNESCO INSTITUTE FOR STATISTICS.</t>
        </r>
      </text>
    </comment>
    <comment ref="G57" authorId="0" shapeId="0" xr:uid="{00000000-0006-0000-5E00-00002F000000}">
      <text>
        <r>
          <rPr>
            <sz val="10"/>
            <color rgb="FF333333"/>
            <rFont val="Calibri"/>
            <family val="2"/>
          </rPr>
          <t>QUALIFIER: This data point is an ESTIMATE produced by the UNESCO INSTITUTE FOR STATISTICS.</t>
        </r>
      </text>
    </comment>
    <comment ref="J58" authorId="0" shapeId="0" xr:uid="{00000000-0006-0000-5E00-000030000000}">
      <text>
        <r>
          <rPr>
            <sz val="10"/>
            <color rgb="FF333333"/>
            <rFont val="Calibri"/>
            <family val="2"/>
          </rPr>
          <t>QUALIFIER: This data point is an ESTIMATE produced by the UNESCO INSTITUTE FOR STATISTICS.</t>
        </r>
      </text>
    </comment>
    <comment ref="D59" authorId="0" shapeId="0" xr:uid="{00000000-0006-0000-5E00-000031000000}">
      <text>
        <r>
          <rPr>
            <sz val="10"/>
            <color rgb="FF333333"/>
            <rFont val="Calibri"/>
            <family val="2"/>
          </rPr>
          <t>QUALIFIER: This data point is an ESTIMATE produced by the UNESCO INSTITUTE FOR STATISTICS.</t>
        </r>
      </text>
    </comment>
    <comment ref="K60" authorId="0" shapeId="0" xr:uid="{00000000-0006-0000-5E00-000032000000}">
      <text>
        <r>
          <rPr>
            <sz val="10"/>
            <color rgb="FF333333"/>
            <rFont val="Calibri"/>
            <family val="2"/>
          </rPr>
          <t>QUALIFIER: This data point is an ESTIMATE produced by the UNESCO INSTITUTE FOR STATISTICS.</t>
        </r>
      </text>
    </comment>
    <comment ref="K61" authorId="0" shapeId="0" xr:uid="{00000000-0006-0000-5E00-000033000000}">
      <text>
        <r>
          <rPr>
            <sz val="10"/>
            <color rgb="FF333333"/>
            <rFont val="Calibri"/>
            <family val="2"/>
          </rPr>
          <t>QUALIFIER: This data point is an ESTIMATE produced by the UNESCO INSTITUTE FOR STATISTICS.</t>
        </r>
      </text>
    </comment>
    <comment ref="F63" authorId="0" shapeId="0" xr:uid="{00000000-0006-0000-5E00-000034000000}">
      <text>
        <r>
          <rPr>
            <sz val="10"/>
            <color rgb="FF333333"/>
            <rFont val="Calibri"/>
            <family val="2"/>
          </rPr>
          <t>QUALIFIER: This data point is an ESTIMATE produced by the UNESCO INSTITUTE FOR STATISTICS.</t>
        </r>
      </text>
    </comment>
    <comment ref="K63" authorId="0" shapeId="0" xr:uid="{00000000-0006-0000-5E00-000035000000}">
      <text>
        <r>
          <rPr>
            <sz val="10"/>
            <color rgb="FF333333"/>
            <rFont val="Calibri"/>
            <family val="2"/>
          </rPr>
          <t>QUALIFIER: This data point is an ESTIMATE produced by the UNESCO INSTITUTE FOR STATISTICS.</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K15" authorId="0" shapeId="0" xr:uid="{00000000-0006-0000-5F00-000001000000}">
      <text>
        <r>
          <rPr>
            <sz val="10"/>
            <color rgb="FF333333"/>
            <rFont val="Calibri"/>
            <family val="2"/>
          </rPr>
          <t>QUALIFIER: This data point is an ESTIMATE produced by the UNESCO INSTITUTE FOR STATISTICS.</t>
        </r>
      </text>
    </comment>
    <comment ref="C16" authorId="0" shapeId="0" xr:uid="{00000000-0006-0000-5F00-000002000000}">
      <text>
        <r>
          <rPr>
            <sz val="10"/>
            <color rgb="FF333333"/>
            <rFont val="Calibri"/>
            <family val="2"/>
          </rPr>
          <t>QUALIFIER: This data point is an ESTIMATE produced by the UNESCO INSTITUTE FOR STATISTICS.</t>
        </r>
      </text>
    </comment>
    <comment ref="K16" authorId="0" shapeId="0" xr:uid="{00000000-0006-0000-5F00-000003000000}">
      <text>
        <r>
          <rPr>
            <sz val="10"/>
            <color rgb="FF333333"/>
            <rFont val="Calibri"/>
            <family val="2"/>
          </rPr>
          <t>QUALIFIER: This data point is an ESTIMATE produced by the UNESCO INSTITUTE FOR STATISTICS.</t>
        </r>
      </text>
    </comment>
    <comment ref="H17" authorId="0" shapeId="0" xr:uid="{00000000-0006-0000-5F00-000004000000}">
      <text>
        <r>
          <rPr>
            <sz val="10"/>
            <color rgb="FF333333"/>
            <rFont val="Calibri"/>
            <family val="2"/>
          </rPr>
          <t>QUALIFIER: This data point is an ESTIMATE produced by the UNESCO INSTITUTE FOR STATISTICS.</t>
        </r>
      </text>
    </comment>
    <comment ref="D18" authorId="0" shapeId="0" xr:uid="{00000000-0006-0000-5F00-000005000000}">
      <text>
        <r>
          <rPr>
            <sz val="10"/>
            <color rgb="FF333333"/>
            <rFont val="Calibri"/>
            <family val="2"/>
          </rPr>
          <t>QUALIFIER: This data point is an ESTIMATE produced by the UNESCO INSTITUTE FOR STATISTICS.</t>
        </r>
      </text>
    </comment>
    <comment ref="K18" authorId="0" shapeId="0" xr:uid="{00000000-0006-0000-5F00-000006000000}">
      <text>
        <r>
          <rPr>
            <sz val="10"/>
            <color rgb="FF333333"/>
            <rFont val="Calibri"/>
            <family val="2"/>
          </rPr>
          <t>QUALIFIER: This data point is an ESTIMATE produced by the UNESCO INSTITUTE FOR STATISTICS.</t>
        </r>
      </text>
    </comment>
    <comment ref="C20" authorId="0" shapeId="0" xr:uid="{00000000-0006-0000-5F00-000007000000}">
      <text>
        <r>
          <rPr>
            <sz val="10"/>
            <color rgb="FF333333"/>
            <rFont val="Calibri"/>
            <family val="2"/>
          </rPr>
          <t>QUALIFIER: This data point is an ESTIMATE produced by the UNESCO INSTITUTE FOR STATISTICS.</t>
        </r>
      </text>
    </comment>
    <comment ref="E21" authorId="0" shapeId="0" xr:uid="{00000000-0006-0000-5F00-000008000000}">
      <text>
        <r>
          <rPr>
            <sz val="10"/>
            <color rgb="FF333333"/>
            <rFont val="Calibri"/>
            <family val="2"/>
          </rPr>
          <t>QUALIFIER: This data point is an ESTIMATE produced by the UNESCO INSTITUTE FOR STATISTICS.</t>
        </r>
      </text>
    </comment>
    <comment ref="K21" authorId="0" shapeId="0" xr:uid="{00000000-0006-0000-5F00-000009000000}">
      <text>
        <r>
          <rPr>
            <sz val="10"/>
            <color rgb="FF333333"/>
            <rFont val="Calibri"/>
            <family val="2"/>
          </rPr>
          <t>QUALIFIER: This data point is an ESTIMATE produced by the UNESCO INSTITUTE FOR STATISTICS.</t>
        </r>
      </text>
    </comment>
    <comment ref="K22" authorId="0" shapeId="0" xr:uid="{00000000-0006-0000-5F00-00000A000000}">
      <text>
        <r>
          <rPr>
            <sz val="10"/>
            <color rgb="FF333333"/>
            <rFont val="Calibri"/>
            <family val="2"/>
          </rPr>
          <t>QUALIFIER: This data point is an ESTIMATE produced by the UNESCO INSTITUTE FOR STATISTICS.</t>
        </r>
      </text>
    </comment>
    <comment ref="E23" authorId="0" shapeId="0" xr:uid="{00000000-0006-0000-5F00-00000B000000}">
      <text>
        <r>
          <rPr>
            <sz val="10"/>
            <color rgb="FF333333"/>
            <rFont val="Calibri"/>
            <family val="2"/>
          </rPr>
          <t>QUALIFIER: This data point is an ESTIMATE produced by the UNESCO INSTITUTE FOR STATISTICS.</t>
        </r>
      </text>
    </comment>
    <comment ref="K23" authorId="0" shapeId="0" xr:uid="{00000000-0006-0000-5F00-00000C000000}">
      <text>
        <r>
          <rPr>
            <sz val="10"/>
            <color rgb="FF333333"/>
            <rFont val="Calibri"/>
            <family val="2"/>
          </rPr>
          <t>QUALIFIER: This data point is an ESTIMATE produced by the UNESCO INSTITUTE FOR STATISTICS.</t>
        </r>
      </text>
    </comment>
    <comment ref="K24" authorId="0" shapeId="0" xr:uid="{00000000-0006-0000-5F00-00000D000000}">
      <text>
        <r>
          <rPr>
            <sz val="10"/>
            <color rgb="FF333333"/>
            <rFont val="Calibri"/>
            <family val="2"/>
          </rPr>
          <t>QUALIFIER: This data point is an ESTIMATE produced by the UNESCO INSTITUTE FOR STATISTICS.</t>
        </r>
      </text>
    </comment>
    <comment ref="J25" authorId="0" shapeId="0" xr:uid="{00000000-0006-0000-5F00-00000E000000}">
      <text>
        <r>
          <rPr>
            <sz val="10"/>
            <color rgb="FF333333"/>
            <rFont val="Calibri"/>
            <family val="2"/>
          </rPr>
          <t>QUALIFIER: This data point is an ESTIMATE produced by the UNESCO INSTITUTE FOR STATISTICS.</t>
        </r>
      </text>
    </comment>
    <comment ref="G26" authorId="0" shapeId="0" xr:uid="{00000000-0006-0000-5F00-00000F000000}">
      <text>
        <r>
          <rPr>
            <sz val="10"/>
            <color rgb="FF333333"/>
            <rFont val="Calibri"/>
            <family val="2"/>
          </rPr>
          <t>QUALIFIER: This data point is an ESTIMATE produced by the UNESCO INSTITUTE FOR STATISTICS.</t>
        </r>
      </text>
    </comment>
    <comment ref="K26" authorId="0" shapeId="0" xr:uid="{00000000-0006-0000-5F00-000010000000}">
      <text>
        <r>
          <rPr>
            <sz val="10"/>
            <color rgb="FF333333"/>
            <rFont val="Calibri"/>
            <family val="2"/>
          </rPr>
          <t>QUALIFIER: This data point is an ESTIMATE produced by the UNESCO INSTITUTE FOR STATISTICS.</t>
        </r>
      </text>
    </comment>
    <comment ref="K27" authorId="0" shapeId="0" xr:uid="{00000000-0006-0000-5F00-000011000000}">
      <text>
        <r>
          <rPr>
            <sz val="10"/>
            <color rgb="FF333333"/>
            <rFont val="Calibri"/>
            <family val="2"/>
          </rPr>
          <t>QUALIFIER: This data point is an ESTIMATE produced by the UNESCO INSTITUTE FOR STATISTICS.</t>
        </r>
      </text>
    </comment>
    <comment ref="K28" authorId="0" shapeId="0" xr:uid="{00000000-0006-0000-5F00-000012000000}">
      <text>
        <r>
          <rPr>
            <sz val="10"/>
            <color rgb="FF333333"/>
            <rFont val="Calibri"/>
            <family val="2"/>
          </rPr>
          <t>QUALIFIER: This data point is a NATIONAL ESTIMATE.</t>
        </r>
      </text>
    </comment>
    <comment ref="C29" authorId="0" shapeId="0" xr:uid="{00000000-0006-0000-5F00-000013000000}">
      <text>
        <r>
          <rPr>
            <sz val="10"/>
            <color rgb="FF333333"/>
            <rFont val="Calibri"/>
            <family val="2"/>
          </rPr>
          <t>QUALIFIER: This data point is an ESTIMATE produced by the UNESCO INSTITUTE FOR STATISTICS.</t>
        </r>
      </text>
    </comment>
    <comment ref="K30" authorId="0" shapeId="0" xr:uid="{00000000-0006-0000-5F00-000014000000}">
      <text>
        <r>
          <rPr>
            <sz val="10"/>
            <color rgb="FF333333"/>
            <rFont val="Calibri"/>
            <family val="2"/>
          </rPr>
          <t>QUALIFIER: This data point is an ESTIMATE produced by the UNESCO INSTITUTE FOR STATISTICS.</t>
        </r>
      </text>
    </comment>
    <comment ref="K31" authorId="0" shapeId="0" xr:uid="{00000000-0006-0000-5F00-000015000000}">
      <text>
        <r>
          <rPr>
            <sz val="10"/>
            <color rgb="FF333333"/>
            <rFont val="Calibri"/>
            <family val="2"/>
          </rPr>
          <t>QUALIFIER: This data point is an ESTIMATE produced by the UNESCO INSTITUTE FOR STATISTICS.</t>
        </r>
      </text>
    </comment>
    <comment ref="K32" authorId="0" shapeId="0" xr:uid="{00000000-0006-0000-5F00-000016000000}">
      <text>
        <r>
          <rPr>
            <sz val="10"/>
            <color rgb="FF333333"/>
            <rFont val="Calibri"/>
            <family val="2"/>
          </rPr>
          <t>QUALIFIER: This data point is an ESTIMATE produced by the UNESCO INSTITUTE FOR STATISTICS.</t>
        </r>
      </text>
    </comment>
    <comment ref="K33" authorId="0" shapeId="0" xr:uid="{00000000-0006-0000-5F00-000017000000}">
      <text>
        <r>
          <rPr>
            <sz val="10"/>
            <color rgb="FF333333"/>
            <rFont val="Calibri"/>
            <family val="2"/>
          </rPr>
          <t>QUALIFIER: This data point is an ESTIMATE produced by the UNESCO INSTITUTE FOR STATISTICS.</t>
        </r>
      </text>
    </comment>
    <comment ref="C34" authorId="0" shapeId="0" xr:uid="{00000000-0006-0000-5F00-000018000000}">
      <text>
        <r>
          <rPr>
            <sz val="10"/>
            <color rgb="FF333333"/>
            <rFont val="Calibri"/>
            <family val="2"/>
          </rPr>
          <t>QUALIFIER: This data point is an ESTIMATE produced by the UNESCO INSTITUTE FOR STATISTICS.</t>
        </r>
      </text>
    </comment>
    <comment ref="K35" authorId="0" shapeId="0" xr:uid="{00000000-0006-0000-5F00-000019000000}">
      <text>
        <r>
          <rPr>
            <sz val="10"/>
            <color rgb="FF333333"/>
            <rFont val="Calibri"/>
            <family val="2"/>
          </rPr>
          <t>QUALIFIER: This data point is an ESTIMATE produced by the UNESCO INSTITUTE FOR STATISTICS.</t>
        </r>
      </text>
    </comment>
    <comment ref="J37" authorId="0" shapeId="0" xr:uid="{00000000-0006-0000-5F00-00001A000000}">
      <text>
        <r>
          <rPr>
            <sz val="10"/>
            <color rgb="FF333333"/>
            <rFont val="Calibri"/>
            <family val="2"/>
          </rPr>
          <t>QUALIFIER: This data point is an ESTIMATE produced by the UNESCO INSTITUTE FOR STATISTICS.</t>
        </r>
      </text>
    </comment>
    <comment ref="E38" authorId="0" shapeId="0" xr:uid="{00000000-0006-0000-5F00-00001B000000}">
      <text>
        <r>
          <rPr>
            <sz val="10"/>
            <color rgb="FF333333"/>
            <rFont val="Calibri"/>
            <family val="2"/>
          </rPr>
          <t>QUALIFIER: This data point is an ESTIMATE produced by the UNESCO INSTITUTE FOR STATISTICS.</t>
        </r>
      </text>
    </comment>
    <comment ref="K38" authorId="0" shapeId="0" xr:uid="{00000000-0006-0000-5F00-00001C000000}">
      <text>
        <r>
          <rPr>
            <sz val="10"/>
            <color rgb="FF333333"/>
            <rFont val="Calibri"/>
            <family val="2"/>
          </rPr>
          <t>QUALIFIER: This data point is an ESTIMATE produced by the UNESCO INSTITUTE FOR STATISTICS.</t>
        </r>
      </text>
    </comment>
    <comment ref="F41" authorId="0" shapeId="0" xr:uid="{00000000-0006-0000-5F00-00001D000000}">
      <text>
        <r>
          <rPr>
            <sz val="10"/>
            <color rgb="FF333333"/>
            <rFont val="Calibri"/>
            <family val="2"/>
          </rPr>
          <t>QUALIFIER: This data point is an ESTIMATE produced by the UNESCO INSTITUTE FOR STATISTICS.</t>
        </r>
      </text>
    </comment>
    <comment ref="C42" authorId="0" shapeId="0" xr:uid="{00000000-0006-0000-5F00-00001E000000}">
      <text>
        <r>
          <rPr>
            <sz val="10"/>
            <color rgb="FF333333"/>
            <rFont val="Calibri"/>
            <family val="2"/>
          </rPr>
          <t>QUALIFIER: This data point is an ESTIMATE produced by the UNESCO INSTITUTE FOR STATISTICS.</t>
        </r>
      </text>
    </comment>
    <comment ref="K42" authorId="0" shapeId="0" xr:uid="{00000000-0006-0000-5F00-00001F000000}">
      <text>
        <r>
          <rPr>
            <sz val="10"/>
            <color rgb="FF333333"/>
            <rFont val="Calibri"/>
            <family val="2"/>
          </rPr>
          <t>QUALIFIER: This data point is an ESTIMATE produced by the UNESCO INSTITUTE FOR STATISTICS.</t>
        </r>
      </text>
    </comment>
    <comment ref="G43" authorId="0" shapeId="0" xr:uid="{00000000-0006-0000-5F00-000020000000}">
      <text>
        <r>
          <rPr>
            <sz val="10"/>
            <color rgb="FF333333"/>
            <rFont val="Calibri"/>
            <family val="2"/>
          </rPr>
          <t>QUALIFIER: This data point is an ESTIMATE produced by the UNESCO INSTITUTE FOR STATISTICS.</t>
        </r>
      </text>
    </comment>
    <comment ref="C44" authorId="0" shapeId="0" xr:uid="{00000000-0006-0000-5F00-000021000000}">
      <text>
        <r>
          <rPr>
            <sz val="10"/>
            <color rgb="FF333333"/>
            <rFont val="Calibri"/>
            <family val="2"/>
          </rPr>
          <t>QUALIFIER: This data point is an ESTIMATE produced by the UNESCO INSTITUTE FOR STATISTICS.</t>
        </r>
      </text>
    </comment>
    <comment ref="G44" authorId="0" shapeId="0" xr:uid="{00000000-0006-0000-5F00-000022000000}">
      <text>
        <r>
          <rPr>
            <sz val="10"/>
            <color rgb="FF333333"/>
            <rFont val="Calibri"/>
            <family val="2"/>
          </rPr>
          <t>QUALIFIER: This data point is an ESTIMATE produced by the UNESCO INSTITUTE FOR STATISTICS.</t>
        </r>
      </text>
    </comment>
    <comment ref="H44" authorId="0" shapeId="0" xr:uid="{00000000-0006-0000-5F00-000023000000}">
      <text>
        <r>
          <rPr>
            <sz val="10"/>
            <color rgb="FF333333"/>
            <rFont val="Calibri"/>
            <family val="2"/>
          </rPr>
          <t>QUALIFIER: This data point is an ESTIMATE produced by the UNESCO INSTITUTE FOR STATISTICS.</t>
        </r>
      </text>
    </comment>
    <comment ref="K46" authorId="0" shapeId="0" xr:uid="{00000000-0006-0000-5F00-000024000000}">
      <text>
        <r>
          <rPr>
            <sz val="10"/>
            <color rgb="FF333333"/>
            <rFont val="Calibri"/>
            <family val="2"/>
          </rPr>
          <t>QUALIFIER: This data point is an ESTIMATE produced by the UNESCO INSTITUTE FOR STATISTICS.</t>
        </r>
      </text>
    </comment>
    <comment ref="K48" authorId="0" shapeId="0" xr:uid="{00000000-0006-0000-5F00-000025000000}">
      <text>
        <r>
          <rPr>
            <sz val="10"/>
            <color rgb="FF333333"/>
            <rFont val="Calibri"/>
            <family val="2"/>
          </rPr>
          <t>QUALIFIER: This data point is an ESTIMATE produced by the UNESCO INSTITUTE FOR STATISTICS.</t>
        </r>
      </text>
    </comment>
    <comment ref="D49" authorId="0" shapeId="0" xr:uid="{00000000-0006-0000-5F00-000026000000}">
      <text>
        <r>
          <rPr>
            <sz val="10"/>
            <color rgb="FF333333"/>
            <rFont val="Calibri"/>
            <family val="2"/>
          </rPr>
          <t>QUALIFIER: This data point is an ESTIMATE produced by the UNESCO INSTITUTE FOR STATISTICS.</t>
        </r>
      </text>
    </comment>
    <comment ref="G49" authorId="0" shapeId="0" xr:uid="{00000000-0006-0000-5F00-000027000000}">
      <text>
        <r>
          <rPr>
            <sz val="10"/>
            <color rgb="FF333333"/>
            <rFont val="Calibri"/>
            <family val="2"/>
          </rPr>
          <t>QUALIFIER: This data point is an ESTIMATE produced by the UNESCO INSTITUTE FOR STATISTICS.</t>
        </r>
      </text>
    </comment>
    <comment ref="E50" authorId="0" shapeId="0" xr:uid="{00000000-0006-0000-5F00-000028000000}">
      <text>
        <r>
          <rPr>
            <sz val="10"/>
            <color rgb="FF333333"/>
            <rFont val="Calibri"/>
            <family val="2"/>
          </rPr>
          <t>QUALIFIER: This data point is an ESTIMATE produced by the UNESCO INSTITUTE FOR STATISTICS.</t>
        </r>
      </text>
    </comment>
    <comment ref="K50" authorId="0" shapeId="0" xr:uid="{00000000-0006-0000-5F00-000029000000}">
      <text>
        <r>
          <rPr>
            <sz val="10"/>
            <color rgb="FF333333"/>
            <rFont val="Calibri"/>
            <family val="2"/>
          </rPr>
          <t>QUALIFIER: This data point is an ESTIMATE produced by the UNESCO INSTITUTE FOR STATISTICS.</t>
        </r>
      </text>
    </comment>
    <comment ref="K51" authorId="0" shapeId="0" xr:uid="{00000000-0006-0000-5F00-00002A000000}">
      <text>
        <r>
          <rPr>
            <sz val="10"/>
            <color rgb="FF333333"/>
            <rFont val="Calibri"/>
            <family val="2"/>
          </rPr>
          <t>QUALIFIER: This data point is an ESTIMATE produced by the UNESCO INSTITUTE FOR STATISTICS.</t>
        </r>
      </text>
    </comment>
    <comment ref="E53" authorId="0" shapeId="0" xr:uid="{00000000-0006-0000-5F00-00002B000000}">
      <text>
        <r>
          <rPr>
            <sz val="10"/>
            <color rgb="FF333333"/>
            <rFont val="Calibri"/>
            <family val="2"/>
          </rPr>
          <t>QUALIFIER: This data point is an ESTIMATE produced by the UNESCO INSTITUTE FOR STATISTICS.</t>
        </r>
      </text>
    </comment>
    <comment ref="K53" authorId="0" shapeId="0" xr:uid="{00000000-0006-0000-5F00-00002C000000}">
      <text>
        <r>
          <rPr>
            <sz val="10"/>
            <color rgb="FF333333"/>
            <rFont val="Calibri"/>
            <family val="2"/>
          </rPr>
          <t>QUALIFIER: This data point is an ESTIMATE produced by the UNESCO INSTITUTE FOR STATISTICS.</t>
        </r>
      </text>
    </comment>
    <comment ref="F54" authorId="0" shapeId="0" xr:uid="{00000000-0006-0000-5F00-00002D000000}">
      <text>
        <r>
          <rPr>
            <sz val="10"/>
            <color rgb="FF333333"/>
            <rFont val="Calibri"/>
            <family val="2"/>
          </rPr>
          <t>QUALIFIER: This data point is an ESTIMATE produced by the UNESCO INSTITUTE FOR STATISTICS.</t>
        </r>
      </text>
    </comment>
    <comment ref="K55" authorId="0" shapeId="0" xr:uid="{00000000-0006-0000-5F00-00002E000000}">
      <text>
        <r>
          <rPr>
            <sz val="10"/>
            <color rgb="FF333333"/>
            <rFont val="Calibri"/>
            <family val="2"/>
          </rPr>
          <t>QUALIFIER: This data point is an ESTIMATE produced by the UNESCO INSTITUTE FOR STATISTICS.</t>
        </r>
      </text>
    </comment>
    <comment ref="G57" authorId="0" shapeId="0" xr:uid="{00000000-0006-0000-5F00-00002F000000}">
      <text>
        <r>
          <rPr>
            <sz val="10"/>
            <color rgb="FF333333"/>
            <rFont val="Calibri"/>
            <family val="2"/>
          </rPr>
          <t>QUALIFIER: This data point is an ESTIMATE produced by the UNESCO INSTITUTE FOR STATISTICS.</t>
        </r>
      </text>
    </comment>
    <comment ref="J58" authorId="0" shapeId="0" xr:uid="{00000000-0006-0000-5F00-000030000000}">
      <text>
        <r>
          <rPr>
            <sz val="10"/>
            <color rgb="FF333333"/>
            <rFont val="Calibri"/>
            <family val="2"/>
          </rPr>
          <t>QUALIFIER: This data point is an ESTIMATE produced by the UNESCO INSTITUTE FOR STATISTICS.</t>
        </r>
      </text>
    </comment>
    <comment ref="D59" authorId="0" shapeId="0" xr:uid="{00000000-0006-0000-5F00-000031000000}">
      <text>
        <r>
          <rPr>
            <sz val="10"/>
            <color rgb="FF333333"/>
            <rFont val="Calibri"/>
            <family val="2"/>
          </rPr>
          <t>QUALIFIER: This data point is an ESTIMATE produced by the UNESCO INSTITUTE FOR STATISTICS.</t>
        </r>
      </text>
    </comment>
    <comment ref="K60" authorId="0" shapeId="0" xr:uid="{00000000-0006-0000-5F00-000032000000}">
      <text>
        <r>
          <rPr>
            <sz val="10"/>
            <color rgb="FF333333"/>
            <rFont val="Calibri"/>
            <family val="2"/>
          </rPr>
          <t>QUALIFIER: This data point is an ESTIMATE produced by the UNESCO INSTITUTE FOR STATISTICS.</t>
        </r>
      </text>
    </comment>
    <comment ref="K61" authorId="0" shapeId="0" xr:uid="{00000000-0006-0000-5F00-000033000000}">
      <text>
        <r>
          <rPr>
            <sz val="10"/>
            <color rgb="FF333333"/>
            <rFont val="Calibri"/>
            <family val="2"/>
          </rPr>
          <t>QUALIFIER: This data point is an ESTIMATE produced by the UNESCO INSTITUTE FOR STATISTICS.</t>
        </r>
      </text>
    </comment>
    <comment ref="F63" authorId="0" shapeId="0" xr:uid="{00000000-0006-0000-5F00-000034000000}">
      <text>
        <r>
          <rPr>
            <sz val="10"/>
            <color rgb="FF333333"/>
            <rFont val="Calibri"/>
            <family val="2"/>
          </rPr>
          <t>QUALIFIER: This data point is an ESTIMATE produced by the UNESCO INSTITUTE FOR STATISTICS.</t>
        </r>
      </text>
    </comment>
    <comment ref="K63" authorId="0" shapeId="0" xr:uid="{00000000-0006-0000-5F00-000035000000}">
      <text>
        <r>
          <rPr>
            <sz val="10"/>
            <color rgb="FF333333"/>
            <rFont val="Calibri"/>
            <family val="2"/>
          </rPr>
          <t>QUALIFIER: This data point is an ESTIMATE produced by the UNESCO INSTITUTE FOR STATISTICS.</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K15" authorId="0" shapeId="0" xr:uid="{00000000-0006-0000-6000-000001000000}">
      <text>
        <r>
          <rPr>
            <sz val="10"/>
            <color rgb="FF333333"/>
            <rFont val="Calibri"/>
            <family val="2"/>
          </rPr>
          <t>QUALIFIER: This data point is an ESTIMATE produced by the UNESCO INSTITUTE FOR STATISTICS.</t>
        </r>
      </text>
    </comment>
    <comment ref="C16" authorId="0" shapeId="0" xr:uid="{00000000-0006-0000-6000-000002000000}">
      <text>
        <r>
          <rPr>
            <sz val="10"/>
            <color rgb="FF333333"/>
            <rFont val="Calibri"/>
            <family val="2"/>
          </rPr>
          <t>QUALIFIER: This data point is an ESTIMATE produced by the UNESCO INSTITUTE FOR STATISTICS.</t>
        </r>
      </text>
    </comment>
    <comment ref="K16" authorId="0" shapeId="0" xr:uid="{00000000-0006-0000-6000-000003000000}">
      <text>
        <r>
          <rPr>
            <sz val="10"/>
            <color rgb="FF333333"/>
            <rFont val="Calibri"/>
            <family val="2"/>
          </rPr>
          <t>QUALIFIER: This data point is an ESTIMATE produced by the UNESCO INSTITUTE FOR STATISTICS.</t>
        </r>
      </text>
    </comment>
    <comment ref="H17" authorId="0" shapeId="0" xr:uid="{00000000-0006-0000-6000-000004000000}">
      <text>
        <r>
          <rPr>
            <sz val="10"/>
            <color rgb="FF333333"/>
            <rFont val="Calibri"/>
            <family val="2"/>
          </rPr>
          <t>QUALIFIER: This data point is an ESTIMATE produced by the UNESCO INSTITUTE FOR STATISTICS.</t>
        </r>
      </text>
    </comment>
    <comment ref="D18" authorId="0" shapeId="0" xr:uid="{00000000-0006-0000-6000-000005000000}">
      <text>
        <r>
          <rPr>
            <sz val="10"/>
            <color rgb="FF333333"/>
            <rFont val="Calibri"/>
            <family val="2"/>
          </rPr>
          <t>QUALIFIER: This data point is an ESTIMATE produced by the UNESCO INSTITUTE FOR STATISTICS.</t>
        </r>
      </text>
    </comment>
    <comment ref="K18" authorId="0" shapeId="0" xr:uid="{00000000-0006-0000-6000-000006000000}">
      <text>
        <r>
          <rPr>
            <sz val="10"/>
            <color rgb="FF333333"/>
            <rFont val="Calibri"/>
            <family val="2"/>
          </rPr>
          <t>QUALIFIER: This data point is an ESTIMATE produced by the UNESCO INSTITUTE FOR STATISTICS.</t>
        </r>
      </text>
    </comment>
    <comment ref="C20" authorId="0" shapeId="0" xr:uid="{00000000-0006-0000-6000-000007000000}">
      <text>
        <r>
          <rPr>
            <sz val="10"/>
            <color rgb="FF333333"/>
            <rFont val="Calibri"/>
            <family val="2"/>
          </rPr>
          <t>QUALIFIER: This data point is an ESTIMATE produced by the UNESCO INSTITUTE FOR STATISTICS.</t>
        </r>
      </text>
    </comment>
    <comment ref="E21" authorId="0" shapeId="0" xr:uid="{00000000-0006-0000-6000-000008000000}">
      <text>
        <r>
          <rPr>
            <sz val="10"/>
            <color rgb="FF333333"/>
            <rFont val="Calibri"/>
            <family val="2"/>
          </rPr>
          <t>QUALIFIER: This data point is an ESTIMATE produced by the UNESCO INSTITUTE FOR STATISTICS.</t>
        </r>
      </text>
    </comment>
    <comment ref="K21" authorId="0" shapeId="0" xr:uid="{00000000-0006-0000-6000-000009000000}">
      <text>
        <r>
          <rPr>
            <sz val="10"/>
            <color rgb="FF333333"/>
            <rFont val="Calibri"/>
            <family val="2"/>
          </rPr>
          <t>QUALIFIER: This data point is an ESTIMATE produced by the UNESCO INSTITUTE FOR STATISTICS.</t>
        </r>
      </text>
    </comment>
    <comment ref="K22" authorId="0" shapeId="0" xr:uid="{00000000-0006-0000-6000-00000A000000}">
      <text>
        <r>
          <rPr>
            <sz val="10"/>
            <color rgb="FF333333"/>
            <rFont val="Calibri"/>
            <family val="2"/>
          </rPr>
          <t>QUALIFIER: This data point is an ESTIMATE produced by the UNESCO INSTITUTE FOR STATISTICS.</t>
        </r>
      </text>
    </comment>
    <comment ref="E23" authorId="0" shapeId="0" xr:uid="{00000000-0006-0000-6000-00000B000000}">
      <text>
        <r>
          <rPr>
            <sz val="10"/>
            <color rgb="FF333333"/>
            <rFont val="Calibri"/>
            <family val="2"/>
          </rPr>
          <t>QUALIFIER: This data point is an ESTIMATE produced by the UNESCO INSTITUTE FOR STATISTICS.</t>
        </r>
      </text>
    </comment>
    <comment ref="K23" authorId="0" shapeId="0" xr:uid="{00000000-0006-0000-6000-00000C000000}">
      <text>
        <r>
          <rPr>
            <sz val="10"/>
            <color rgb="FF333333"/>
            <rFont val="Calibri"/>
            <family val="2"/>
          </rPr>
          <t>QUALIFIER: This data point is an ESTIMATE produced by the UNESCO INSTITUTE FOR STATISTICS.</t>
        </r>
      </text>
    </comment>
    <comment ref="K24" authorId="0" shapeId="0" xr:uid="{00000000-0006-0000-6000-00000D000000}">
      <text>
        <r>
          <rPr>
            <sz val="10"/>
            <color rgb="FF333333"/>
            <rFont val="Calibri"/>
            <family val="2"/>
          </rPr>
          <t>QUALIFIER: This data point is an ESTIMATE produced by the UNESCO INSTITUTE FOR STATISTICS.</t>
        </r>
      </text>
    </comment>
    <comment ref="J25" authorId="0" shapeId="0" xr:uid="{00000000-0006-0000-6000-00000E000000}">
      <text>
        <r>
          <rPr>
            <sz val="10"/>
            <color rgb="FF333333"/>
            <rFont val="Calibri"/>
            <family val="2"/>
          </rPr>
          <t>QUALIFIER: This data point is an ESTIMATE produced by the UNESCO INSTITUTE FOR STATISTICS.</t>
        </r>
      </text>
    </comment>
    <comment ref="G26" authorId="0" shapeId="0" xr:uid="{00000000-0006-0000-6000-00000F000000}">
      <text>
        <r>
          <rPr>
            <sz val="10"/>
            <color rgb="FF333333"/>
            <rFont val="Calibri"/>
            <family val="2"/>
          </rPr>
          <t>QUALIFIER: This data point is an ESTIMATE produced by the UNESCO INSTITUTE FOR STATISTICS.</t>
        </r>
      </text>
    </comment>
    <comment ref="K26" authorId="0" shapeId="0" xr:uid="{00000000-0006-0000-6000-000010000000}">
      <text>
        <r>
          <rPr>
            <sz val="10"/>
            <color rgb="FF333333"/>
            <rFont val="Calibri"/>
            <family val="2"/>
          </rPr>
          <t>QUALIFIER: This data point is an ESTIMATE produced by the UNESCO INSTITUTE FOR STATISTICS.</t>
        </r>
      </text>
    </comment>
    <comment ref="K27" authorId="0" shapeId="0" xr:uid="{00000000-0006-0000-6000-000011000000}">
      <text>
        <r>
          <rPr>
            <sz val="10"/>
            <color rgb="FF333333"/>
            <rFont val="Calibri"/>
            <family val="2"/>
          </rPr>
          <t>QUALIFIER: This data point is an ESTIMATE produced by the UNESCO INSTITUTE FOR STATISTICS.</t>
        </r>
      </text>
    </comment>
    <comment ref="K28" authorId="0" shapeId="0" xr:uid="{00000000-0006-0000-6000-000012000000}">
      <text>
        <r>
          <rPr>
            <sz val="10"/>
            <color rgb="FF333333"/>
            <rFont val="Calibri"/>
            <family val="2"/>
          </rPr>
          <t>QUALIFIER: This data point is a NATIONAL ESTIMATE.</t>
        </r>
      </text>
    </comment>
    <comment ref="C29" authorId="0" shapeId="0" xr:uid="{00000000-0006-0000-6000-000013000000}">
      <text>
        <r>
          <rPr>
            <sz val="10"/>
            <color rgb="FF333333"/>
            <rFont val="Calibri"/>
            <family val="2"/>
          </rPr>
          <t>QUALIFIER: This data point is an ESTIMATE produced by the UNESCO INSTITUTE FOR STATISTICS.</t>
        </r>
      </text>
    </comment>
    <comment ref="K30" authorId="0" shapeId="0" xr:uid="{00000000-0006-0000-6000-000014000000}">
      <text>
        <r>
          <rPr>
            <sz val="10"/>
            <color rgb="FF333333"/>
            <rFont val="Calibri"/>
            <family val="2"/>
          </rPr>
          <t>QUALIFIER: This data point is an ESTIMATE produced by the UNESCO INSTITUTE FOR STATISTICS.</t>
        </r>
      </text>
    </comment>
    <comment ref="K31" authorId="0" shapeId="0" xr:uid="{00000000-0006-0000-6000-000015000000}">
      <text>
        <r>
          <rPr>
            <sz val="10"/>
            <color rgb="FF333333"/>
            <rFont val="Calibri"/>
            <family val="2"/>
          </rPr>
          <t>QUALIFIER: This data point is an ESTIMATE produced by the UNESCO INSTITUTE FOR STATISTICS.</t>
        </r>
      </text>
    </comment>
    <comment ref="K32" authorId="0" shapeId="0" xr:uid="{00000000-0006-0000-6000-000016000000}">
      <text>
        <r>
          <rPr>
            <sz val="10"/>
            <color rgb="FF333333"/>
            <rFont val="Calibri"/>
            <family val="2"/>
          </rPr>
          <t>QUALIFIER: This data point is an ESTIMATE produced by the UNESCO INSTITUTE FOR STATISTICS.</t>
        </r>
      </text>
    </comment>
    <comment ref="K33" authorId="0" shapeId="0" xr:uid="{00000000-0006-0000-6000-000017000000}">
      <text>
        <r>
          <rPr>
            <sz val="10"/>
            <color rgb="FF333333"/>
            <rFont val="Calibri"/>
            <family val="2"/>
          </rPr>
          <t>QUALIFIER: This data point is an ESTIMATE produced by the UNESCO INSTITUTE FOR STATISTICS.</t>
        </r>
      </text>
    </comment>
    <comment ref="C34" authorId="0" shapeId="0" xr:uid="{00000000-0006-0000-6000-000018000000}">
      <text>
        <r>
          <rPr>
            <sz val="10"/>
            <color rgb="FF333333"/>
            <rFont val="Calibri"/>
            <family val="2"/>
          </rPr>
          <t>QUALIFIER: This data point is an ESTIMATE produced by the UNESCO INSTITUTE FOR STATISTICS.</t>
        </r>
      </text>
    </comment>
    <comment ref="K35" authorId="0" shapeId="0" xr:uid="{00000000-0006-0000-6000-000019000000}">
      <text>
        <r>
          <rPr>
            <sz val="10"/>
            <color rgb="FF333333"/>
            <rFont val="Calibri"/>
            <family val="2"/>
          </rPr>
          <t>QUALIFIER: This data point is an ESTIMATE produced by the UNESCO INSTITUTE FOR STATISTICS.</t>
        </r>
      </text>
    </comment>
    <comment ref="J37" authorId="0" shapeId="0" xr:uid="{00000000-0006-0000-6000-00001A000000}">
      <text>
        <r>
          <rPr>
            <sz val="10"/>
            <color rgb="FF333333"/>
            <rFont val="Calibri"/>
            <family val="2"/>
          </rPr>
          <t>QUALIFIER: This data point is an ESTIMATE produced by the UNESCO INSTITUTE FOR STATISTICS.</t>
        </r>
      </text>
    </comment>
    <comment ref="E38" authorId="0" shapeId="0" xr:uid="{00000000-0006-0000-6000-00001B000000}">
      <text>
        <r>
          <rPr>
            <sz val="10"/>
            <color rgb="FF333333"/>
            <rFont val="Calibri"/>
            <family val="2"/>
          </rPr>
          <t>QUALIFIER: This data point is an ESTIMATE produced by the UNESCO INSTITUTE FOR STATISTICS.</t>
        </r>
      </text>
    </comment>
    <comment ref="K38" authorId="0" shapeId="0" xr:uid="{00000000-0006-0000-6000-00001C000000}">
      <text>
        <r>
          <rPr>
            <sz val="10"/>
            <color rgb="FF333333"/>
            <rFont val="Calibri"/>
            <family val="2"/>
          </rPr>
          <t>QUALIFIER: This data point is an ESTIMATE produced by the UNESCO INSTITUTE FOR STATISTICS.</t>
        </r>
      </text>
    </comment>
    <comment ref="F41" authorId="0" shapeId="0" xr:uid="{00000000-0006-0000-6000-00001D000000}">
      <text>
        <r>
          <rPr>
            <sz val="10"/>
            <color rgb="FF333333"/>
            <rFont val="Calibri"/>
            <family val="2"/>
          </rPr>
          <t>QUALIFIER: This data point is an ESTIMATE produced by the UNESCO INSTITUTE FOR STATISTICS.</t>
        </r>
      </text>
    </comment>
    <comment ref="C42" authorId="0" shapeId="0" xr:uid="{00000000-0006-0000-6000-00001E000000}">
      <text>
        <r>
          <rPr>
            <sz val="10"/>
            <color rgb="FF333333"/>
            <rFont val="Calibri"/>
            <family val="2"/>
          </rPr>
          <t>QUALIFIER: This data point is an ESTIMATE produced by the UNESCO INSTITUTE FOR STATISTICS.</t>
        </r>
      </text>
    </comment>
    <comment ref="K42" authorId="0" shapeId="0" xr:uid="{00000000-0006-0000-6000-00001F000000}">
      <text>
        <r>
          <rPr>
            <sz val="10"/>
            <color rgb="FF333333"/>
            <rFont val="Calibri"/>
            <family val="2"/>
          </rPr>
          <t>QUALIFIER: This data point is an ESTIMATE produced by the UNESCO INSTITUTE FOR STATISTICS.</t>
        </r>
      </text>
    </comment>
    <comment ref="G43" authorId="0" shapeId="0" xr:uid="{00000000-0006-0000-6000-000020000000}">
      <text>
        <r>
          <rPr>
            <sz val="10"/>
            <color rgb="FF333333"/>
            <rFont val="Calibri"/>
            <family val="2"/>
          </rPr>
          <t>QUALIFIER: This data point is an ESTIMATE produced by the UNESCO INSTITUTE FOR STATISTICS.</t>
        </r>
      </text>
    </comment>
    <comment ref="C44" authorId="0" shapeId="0" xr:uid="{00000000-0006-0000-6000-000021000000}">
      <text>
        <r>
          <rPr>
            <sz val="10"/>
            <color rgb="FF333333"/>
            <rFont val="Calibri"/>
            <family val="2"/>
          </rPr>
          <t>QUALIFIER: This data point is an ESTIMATE produced by the UNESCO INSTITUTE FOR STATISTICS.</t>
        </r>
      </text>
    </comment>
    <comment ref="G44" authorId="0" shapeId="0" xr:uid="{00000000-0006-0000-6000-000022000000}">
      <text>
        <r>
          <rPr>
            <sz val="10"/>
            <color rgb="FF333333"/>
            <rFont val="Calibri"/>
            <family val="2"/>
          </rPr>
          <t>QUALIFIER: This data point is an ESTIMATE produced by the UNESCO INSTITUTE FOR STATISTICS.</t>
        </r>
      </text>
    </comment>
    <comment ref="H44" authorId="0" shapeId="0" xr:uid="{00000000-0006-0000-6000-000023000000}">
      <text>
        <r>
          <rPr>
            <sz val="10"/>
            <color rgb="FF333333"/>
            <rFont val="Calibri"/>
            <family val="2"/>
          </rPr>
          <t>QUALIFIER: This data point is an ESTIMATE produced by the UNESCO INSTITUTE FOR STATISTICS.</t>
        </r>
      </text>
    </comment>
    <comment ref="K46" authorId="0" shapeId="0" xr:uid="{00000000-0006-0000-6000-000024000000}">
      <text>
        <r>
          <rPr>
            <sz val="10"/>
            <color rgb="FF333333"/>
            <rFont val="Calibri"/>
            <family val="2"/>
          </rPr>
          <t>QUALIFIER: This data point is an ESTIMATE produced by the UNESCO INSTITUTE FOR STATISTICS.</t>
        </r>
      </text>
    </comment>
    <comment ref="K48" authorId="0" shapeId="0" xr:uid="{00000000-0006-0000-6000-000025000000}">
      <text>
        <r>
          <rPr>
            <sz val="10"/>
            <color rgb="FF333333"/>
            <rFont val="Calibri"/>
            <family val="2"/>
          </rPr>
          <t>QUALIFIER: This data point is an ESTIMATE produced by the UNESCO INSTITUTE FOR STATISTICS.</t>
        </r>
      </text>
    </comment>
    <comment ref="D49" authorId="0" shapeId="0" xr:uid="{00000000-0006-0000-6000-000026000000}">
      <text>
        <r>
          <rPr>
            <sz val="10"/>
            <color rgb="FF333333"/>
            <rFont val="Calibri"/>
            <family val="2"/>
          </rPr>
          <t>QUALIFIER: This data point is an ESTIMATE produced by the UNESCO INSTITUTE FOR STATISTICS.</t>
        </r>
      </text>
    </comment>
    <comment ref="G49" authorId="0" shapeId="0" xr:uid="{00000000-0006-0000-6000-000027000000}">
      <text>
        <r>
          <rPr>
            <sz val="10"/>
            <color rgb="FF333333"/>
            <rFont val="Calibri"/>
            <family val="2"/>
          </rPr>
          <t>QUALIFIER: This data point is an ESTIMATE produced by the UNESCO INSTITUTE FOR STATISTICS.</t>
        </r>
      </text>
    </comment>
    <comment ref="E50" authorId="0" shapeId="0" xr:uid="{00000000-0006-0000-6000-000028000000}">
      <text>
        <r>
          <rPr>
            <sz val="10"/>
            <color rgb="FF333333"/>
            <rFont val="Calibri"/>
            <family val="2"/>
          </rPr>
          <t>QUALIFIER: This data point is an ESTIMATE produced by the UNESCO INSTITUTE FOR STATISTICS.</t>
        </r>
      </text>
    </comment>
    <comment ref="K50" authorId="0" shapeId="0" xr:uid="{00000000-0006-0000-6000-000029000000}">
      <text>
        <r>
          <rPr>
            <sz val="10"/>
            <color rgb="FF333333"/>
            <rFont val="Calibri"/>
            <family val="2"/>
          </rPr>
          <t>QUALIFIER: This data point is an ESTIMATE produced by the UNESCO INSTITUTE FOR STATISTICS.</t>
        </r>
      </text>
    </comment>
    <comment ref="K51" authorId="0" shapeId="0" xr:uid="{00000000-0006-0000-6000-00002A000000}">
      <text>
        <r>
          <rPr>
            <sz val="10"/>
            <color rgb="FF333333"/>
            <rFont val="Calibri"/>
            <family val="2"/>
          </rPr>
          <t>QUALIFIER: This data point is an ESTIMATE produced by the UNESCO INSTITUTE FOR STATISTICS.</t>
        </r>
      </text>
    </comment>
    <comment ref="E53" authorId="0" shapeId="0" xr:uid="{00000000-0006-0000-6000-00002B000000}">
      <text>
        <r>
          <rPr>
            <sz val="10"/>
            <color rgb="FF333333"/>
            <rFont val="Calibri"/>
            <family val="2"/>
          </rPr>
          <t>QUALIFIER: This data point is an ESTIMATE produced by the UNESCO INSTITUTE FOR STATISTICS.</t>
        </r>
      </text>
    </comment>
    <comment ref="K53" authorId="0" shapeId="0" xr:uid="{00000000-0006-0000-6000-00002C000000}">
      <text>
        <r>
          <rPr>
            <sz val="10"/>
            <color rgb="FF333333"/>
            <rFont val="Calibri"/>
            <family val="2"/>
          </rPr>
          <t>QUALIFIER: This data point is an ESTIMATE produced by the UNESCO INSTITUTE FOR STATISTICS.</t>
        </r>
      </text>
    </comment>
    <comment ref="F54" authorId="0" shapeId="0" xr:uid="{00000000-0006-0000-6000-00002D000000}">
      <text>
        <r>
          <rPr>
            <sz val="10"/>
            <color rgb="FF333333"/>
            <rFont val="Calibri"/>
            <family val="2"/>
          </rPr>
          <t>QUALIFIER: This data point is an ESTIMATE produced by the UNESCO INSTITUTE FOR STATISTICS.</t>
        </r>
      </text>
    </comment>
    <comment ref="K55" authorId="0" shapeId="0" xr:uid="{00000000-0006-0000-6000-00002E000000}">
      <text>
        <r>
          <rPr>
            <sz val="10"/>
            <color rgb="FF333333"/>
            <rFont val="Calibri"/>
            <family val="2"/>
          </rPr>
          <t>QUALIFIER: This data point is an ESTIMATE produced by the UNESCO INSTITUTE FOR STATISTICS.</t>
        </r>
      </text>
    </comment>
    <comment ref="G57" authorId="0" shapeId="0" xr:uid="{00000000-0006-0000-6000-00002F000000}">
      <text>
        <r>
          <rPr>
            <sz val="10"/>
            <color rgb="FF333333"/>
            <rFont val="Calibri"/>
            <family val="2"/>
          </rPr>
          <t>QUALIFIER: This data point is an ESTIMATE produced by the UNESCO INSTITUTE FOR STATISTICS.</t>
        </r>
      </text>
    </comment>
    <comment ref="J58" authorId="0" shapeId="0" xr:uid="{00000000-0006-0000-6000-000030000000}">
      <text>
        <r>
          <rPr>
            <sz val="10"/>
            <color rgb="FF333333"/>
            <rFont val="Calibri"/>
            <family val="2"/>
          </rPr>
          <t>QUALIFIER: This data point is an ESTIMATE produced by the UNESCO INSTITUTE FOR STATISTICS.</t>
        </r>
      </text>
    </comment>
    <comment ref="D59" authorId="0" shapeId="0" xr:uid="{00000000-0006-0000-6000-000031000000}">
      <text>
        <r>
          <rPr>
            <sz val="10"/>
            <color rgb="FF333333"/>
            <rFont val="Calibri"/>
            <family val="2"/>
          </rPr>
          <t>QUALIFIER: This data point is an ESTIMATE produced by the UNESCO INSTITUTE FOR STATISTICS.</t>
        </r>
      </text>
    </comment>
    <comment ref="K60" authorId="0" shapeId="0" xr:uid="{00000000-0006-0000-6000-000032000000}">
      <text>
        <r>
          <rPr>
            <sz val="10"/>
            <color rgb="FF333333"/>
            <rFont val="Calibri"/>
            <family val="2"/>
          </rPr>
          <t>QUALIFIER: This data point is an ESTIMATE produced by the UNESCO INSTITUTE FOR STATISTICS.</t>
        </r>
      </text>
    </comment>
    <comment ref="K61" authorId="0" shapeId="0" xr:uid="{00000000-0006-0000-6000-000033000000}">
      <text>
        <r>
          <rPr>
            <sz val="10"/>
            <color rgb="FF333333"/>
            <rFont val="Calibri"/>
            <family val="2"/>
          </rPr>
          <t>QUALIFIER: This data point is an ESTIMATE produced by the UNESCO INSTITUTE FOR STATISTICS.</t>
        </r>
      </text>
    </comment>
    <comment ref="F63" authorId="0" shapeId="0" xr:uid="{00000000-0006-0000-6000-000034000000}">
      <text>
        <r>
          <rPr>
            <sz val="10"/>
            <color rgb="FF333333"/>
            <rFont val="Calibri"/>
            <family val="2"/>
          </rPr>
          <t>QUALIFIER: This data point is an ESTIMATE produced by the UNESCO INSTITUTE FOR STATISTICS.</t>
        </r>
      </text>
    </comment>
    <comment ref="K63" authorId="0" shapeId="0" xr:uid="{00000000-0006-0000-6000-000035000000}">
      <text>
        <r>
          <rPr>
            <sz val="10"/>
            <color rgb="FF333333"/>
            <rFont val="Calibri"/>
            <family val="2"/>
          </rPr>
          <t>QUALIFIER: This data point is an ESTIMATE produced by the UNESCO INSTITUTE FOR STATISTICS.</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K15" authorId="0" shapeId="0" xr:uid="{00000000-0006-0000-6100-000001000000}">
      <text>
        <r>
          <rPr>
            <sz val="10"/>
            <color rgb="FF333333"/>
            <rFont val="Calibri"/>
            <family val="2"/>
          </rPr>
          <t>QUALIFIER: This data point is an ESTIMATE produced by the UNESCO INSTITUTE FOR STATISTICS.</t>
        </r>
      </text>
    </comment>
    <comment ref="C16" authorId="0" shapeId="0" xr:uid="{00000000-0006-0000-6100-000002000000}">
      <text>
        <r>
          <rPr>
            <sz val="10"/>
            <color rgb="FF333333"/>
            <rFont val="Calibri"/>
            <family val="2"/>
          </rPr>
          <t>QUALIFIER: This data point is an ESTIMATE produced by the UNESCO INSTITUTE FOR STATISTICS.</t>
        </r>
      </text>
    </comment>
    <comment ref="K16" authorId="0" shapeId="0" xr:uid="{00000000-0006-0000-6100-000003000000}">
      <text>
        <r>
          <rPr>
            <sz val="10"/>
            <color rgb="FF333333"/>
            <rFont val="Calibri"/>
            <family val="2"/>
          </rPr>
          <t>QUALIFIER: This data point is an ESTIMATE produced by the UNESCO INSTITUTE FOR STATISTICS.</t>
        </r>
      </text>
    </comment>
    <comment ref="H17" authorId="0" shapeId="0" xr:uid="{00000000-0006-0000-6100-000004000000}">
      <text>
        <r>
          <rPr>
            <sz val="10"/>
            <color rgb="FF333333"/>
            <rFont val="Calibri"/>
            <family val="2"/>
          </rPr>
          <t>QUALIFIER: This data point is an ESTIMATE produced by the UNESCO INSTITUTE FOR STATISTICS.</t>
        </r>
      </text>
    </comment>
    <comment ref="D18" authorId="0" shapeId="0" xr:uid="{00000000-0006-0000-6100-000005000000}">
      <text>
        <r>
          <rPr>
            <sz val="10"/>
            <color rgb="FF333333"/>
            <rFont val="Calibri"/>
            <family val="2"/>
          </rPr>
          <t>QUALIFIER: This data point is an ESTIMATE produced by the UNESCO INSTITUTE FOR STATISTICS.</t>
        </r>
      </text>
    </comment>
    <comment ref="K18" authorId="0" shapeId="0" xr:uid="{00000000-0006-0000-6100-000006000000}">
      <text>
        <r>
          <rPr>
            <sz val="10"/>
            <color rgb="FF333333"/>
            <rFont val="Calibri"/>
            <family val="2"/>
          </rPr>
          <t>QUALIFIER: This data point is an ESTIMATE produced by the UNESCO INSTITUTE FOR STATISTICS.</t>
        </r>
      </text>
    </comment>
    <comment ref="C20" authorId="0" shapeId="0" xr:uid="{00000000-0006-0000-6100-000007000000}">
      <text>
        <r>
          <rPr>
            <sz val="10"/>
            <color rgb="FF333333"/>
            <rFont val="Calibri"/>
            <family val="2"/>
          </rPr>
          <t>QUALIFIER: This data point is an ESTIMATE produced by the UNESCO INSTITUTE FOR STATISTICS.</t>
        </r>
      </text>
    </comment>
    <comment ref="E21" authorId="0" shapeId="0" xr:uid="{00000000-0006-0000-6100-000008000000}">
      <text>
        <r>
          <rPr>
            <sz val="10"/>
            <color rgb="FF333333"/>
            <rFont val="Calibri"/>
            <family val="2"/>
          </rPr>
          <t>QUALIFIER: This data point is an ESTIMATE produced by the UNESCO INSTITUTE FOR STATISTICS.</t>
        </r>
      </text>
    </comment>
    <comment ref="K21" authorId="0" shapeId="0" xr:uid="{00000000-0006-0000-6100-000009000000}">
      <text>
        <r>
          <rPr>
            <sz val="10"/>
            <color rgb="FF333333"/>
            <rFont val="Calibri"/>
            <family val="2"/>
          </rPr>
          <t>QUALIFIER: This data point is an ESTIMATE produced by the UNESCO INSTITUTE FOR STATISTICS.</t>
        </r>
      </text>
    </comment>
    <comment ref="K22" authorId="0" shapeId="0" xr:uid="{00000000-0006-0000-6100-00000A000000}">
      <text>
        <r>
          <rPr>
            <sz val="10"/>
            <color rgb="FF333333"/>
            <rFont val="Calibri"/>
            <family val="2"/>
          </rPr>
          <t>QUALIFIER: This data point is an ESTIMATE produced by the UNESCO INSTITUTE FOR STATISTICS.</t>
        </r>
      </text>
    </comment>
    <comment ref="E23" authorId="0" shapeId="0" xr:uid="{00000000-0006-0000-6100-00000B000000}">
      <text>
        <r>
          <rPr>
            <sz val="10"/>
            <color rgb="FF333333"/>
            <rFont val="Calibri"/>
            <family val="2"/>
          </rPr>
          <t>QUALIFIER: This data point is an ESTIMATE produced by the UNESCO INSTITUTE FOR STATISTICS.</t>
        </r>
      </text>
    </comment>
    <comment ref="K23" authorId="0" shapeId="0" xr:uid="{00000000-0006-0000-6100-00000C000000}">
      <text>
        <r>
          <rPr>
            <sz val="10"/>
            <color rgb="FF333333"/>
            <rFont val="Calibri"/>
            <family val="2"/>
          </rPr>
          <t>QUALIFIER: This data point is an ESTIMATE produced by the UNESCO INSTITUTE FOR STATISTICS.</t>
        </r>
      </text>
    </comment>
    <comment ref="K24" authorId="0" shapeId="0" xr:uid="{00000000-0006-0000-6100-00000D000000}">
      <text>
        <r>
          <rPr>
            <sz val="10"/>
            <color rgb="FF333333"/>
            <rFont val="Calibri"/>
            <family val="2"/>
          </rPr>
          <t>QUALIFIER: This data point is an ESTIMATE produced by the UNESCO INSTITUTE FOR STATISTICS.</t>
        </r>
      </text>
    </comment>
    <comment ref="J25" authorId="0" shapeId="0" xr:uid="{00000000-0006-0000-6100-00000E000000}">
      <text>
        <r>
          <rPr>
            <sz val="10"/>
            <color rgb="FF333333"/>
            <rFont val="Calibri"/>
            <family val="2"/>
          </rPr>
          <t>QUALIFIER: This data point is an ESTIMATE produced by the UNESCO INSTITUTE FOR STATISTICS.</t>
        </r>
      </text>
    </comment>
    <comment ref="G26" authorId="0" shapeId="0" xr:uid="{00000000-0006-0000-6100-00000F000000}">
      <text>
        <r>
          <rPr>
            <sz val="10"/>
            <color rgb="FF333333"/>
            <rFont val="Calibri"/>
            <family val="2"/>
          </rPr>
          <t>QUALIFIER: This data point is an ESTIMATE produced by the UNESCO INSTITUTE FOR STATISTICS.</t>
        </r>
      </text>
    </comment>
    <comment ref="K26" authorId="0" shapeId="0" xr:uid="{00000000-0006-0000-6100-000010000000}">
      <text>
        <r>
          <rPr>
            <sz val="10"/>
            <color rgb="FF333333"/>
            <rFont val="Calibri"/>
            <family val="2"/>
          </rPr>
          <t>QUALIFIER: This data point is an ESTIMATE produced by the UNESCO INSTITUTE FOR STATISTICS.</t>
        </r>
      </text>
    </comment>
    <comment ref="K27" authorId="0" shapeId="0" xr:uid="{00000000-0006-0000-6100-000011000000}">
      <text>
        <r>
          <rPr>
            <sz val="10"/>
            <color rgb="FF333333"/>
            <rFont val="Calibri"/>
            <family val="2"/>
          </rPr>
          <t>QUALIFIER: This data point is an ESTIMATE produced by the UNESCO INSTITUTE FOR STATISTICS.</t>
        </r>
      </text>
    </comment>
    <comment ref="K28" authorId="0" shapeId="0" xr:uid="{00000000-0006-0000-6100-000012000000}">
      <text>
        <r>
          <rPr>
            <sz val="10"/>
            <color rgb="FF333333"/>
            <rFont val="Calibri"/>
            <family val="2"/>
          </rPr>
          <t>QUALIFIER: This data point is a NATIONAL ESTIMATE.</t>
        </r>
      </text>
    </comment>
    <comment ref="C29" authorId="0" shapeId="0" xr:uid="{00000000-0006-0000-6100-000013000000}">
      <text>
        <r>
          <rPr>
            <sz val="10"/>
            <color rgb="FF333333"/>
            <rFont val="Calibri"/>
            <family val="2"/>
          </rPr>
          <t>QUALIFIER: This data point is an ESTIMATE produced by the UNESCO INSTITUTE FOR STATISTICS.</t>
        </r>
      </text>
    </comment>
    <comment ref="K30" authorId="0" shapeId="0" xr:uid="{00000000-0006-0000-6100-000014000000}">
      <text>
        <r>
          <rPr>
            <sz val="10"/>
            <color rgb="FF333333"/>
            <rFont val="Calibri"/>
            <family val="2"/>
          </rPr>
          <t>QUALIFIER: This data point is an ESTIMATE produced by the UNESCO INSTITUTE FOR STATISTICS.</t>
        </r>
      </text>
    </comment>
    <comment ref="K31" authorId="0" shapeId="0" xr:uid="{00000000-0006-0000-6100-000015000000}">
      <text>
        <r>
          <rPr>
            <sz val="10"/>
            <color rgb="FF333333"/>
            <rFont val="Calibri"/>
            <family val="2"/>
          </rPr>
          <t>QUALIFIER: This data point is an ESTIMATE produced by the UNESCO INSTITUTE FOR STATISTICS.</t>
        </r>
      </text>
    </comment>
    <comment ref="K32" authorId="0" shapeId="0" xr:uid="{00000000-0006-0000-6100-000016000000}">
      <text>
        <r>
          <rPr>
            <sz val="10"/>
            <color rgb="FF333333"/>
            <rFont val="Calibri"/>
            <family val="2"/>
          </rPr>
          <t>QUALIFIER: This data point is an ESTIMATE produced by the UNESCO INSTITUTE FOR STATISTICS.</t>
        </r>
      </text>
    </comment>
    <comment ref="K33" authorId="0" shapeId="0" xr:uid="{00000000-0006-0000-6100-000017000000}">
      <text>
        <r>
          <rPr>
            <sz val="10"/>
            <color rgb="FF333333"/>
            <rFont val="Calibri"/>
            <family val="2"/>
          </rPr>
          <t>QUALIFIER: This data point is an ESTIMATE produced by the UNESCO INSTITUTE FOR STATISTICS.</t>
        </r>
      </text>
    </comment>
    <comment ref="C34" authorId="0" shapeId="0" xr:uid="{00000000-0006-0000-6100-000018000000}">
      <text>
        <r>
          <rPr>
            <sz val="10"/>
            <color rgb="FF333333"/>
            <rFont val="Calibri"/>
            <family val="2"/>
          </rPr>
          <t>QUALIFIER: This data point is an ESTIMATE produced by the UNESCO INSTITUTE FOR STATISTICS.</t>
        </r>
      </text>
    </comment>
    <comment ref="K35" authorId="0" shapeId="0" xr:uid="{00000000-0006-0000-6100-000019000000}">
      <text>
        <r>
          <rPr>
            <sz val="10"/>
            <color rgb="FF333333"/>
            <rFont val="Calibri"/>
            <family val="2"/>
          </rPr>
          <t>QUALIFIER: This data point is an ESTIMATE produced by the UNESCO INSTITUTE FOR STATISTICS.</t>
        </r>
      </text>
    </comment>
    <comment ref="J37" authorId="0" shapeId="0" xr:uid="{00000000-0006-0000-6100-00001A000000}">
      <text>
        <r>
          <rPr>
            <sz val="10"/>
            <color rgb="FF333333"/>
            <rFont val="Calibri"/>
            <family val="2"/>
          </rPr>
          <t>QUALIFIER: This data point is an ESTIMATE produced by the UNESCO INSTITUTE FOR STATISTICS.</t>
        </r>
      </text>
    </comment>
    <comment ref="E38" authorId="0" shapeId="0" xr:uid="{00000000-0006-0000-6100-00001B000000}">
      <text>
        <r>
          <rPr>
            <sz val="10"/>
            <color rgb="FF333333"/>
            <rFont val="Calibri"/>
            <family val="2"/>
          </rPr>
          <t>QUALIFIER: This data point is an ESTIMATE produced by the UNESCO INSTITUTE FOR STATISTICS.</t>
        </r>
      </text>
    </comment>
    <comment ref="K38" authorId="0" shapeId="0" xr:uid="{00000000-0006-0000-6100-00001C000000}">
      <text>
        <r>
          <rPr>
            <sz val="10"/>
            <color rgb="FF333333"/>
            <rFont val="Calibri"/>
            <family val="2"/>
          </rPr>
          <t>QUALIFIER: This data point is an ESTIMATE produced by the UNESCO INSTITUTE FOR STATISTICS.</t>
        </r>
      </text>
    </comment>
    <comment ref="F41" authorId="0" shapeId="0" xr:uid="{00000000-0006-0000-6100-00001D000000}">
      <text>
        <r>
          <rPr>
            <sz val="10"/>
            <color rgb="FF333333"/>
            <rFont val="Calibri"/>
            <family val="2"/>
          </rPr>
          <t>QUALIFIER: This data point is an ESTIMATE produced by the UNESCO INSTITUTE FOR STATISTICS.</t>
        </r>
      </text>
    </comment>
    <comment ref="C42" authorId="0" shapeId="0" xr:uid="{00000000-0006-0000-6100-00001E000000}">
      <text>
        <r>
          <rPr>
            <sz val="10"/>
            <color rgb="FF333333"/>
            <rFont val="Calibri"/>
            <family val="2"/>
          </rPr>
          <t>QUALIFIER: This data point is an ESTIMATE produced by the UNESCO INSTITUTE FOR STATISTICS.</t>
        </r>
      </text>
    </comment>
    <comment ref="K42" authorId="0" shapeId="0" xr:uid="{00000000-0006-0000-6100-00001F000000}">
      <text>
        <r>
          <rPr>
            <sz val="10"/>
            <color rgb="FF333333"/>
            <rFont val="Calibri"/>
            <family val="2"/>
          </rPr>
          <t>QUALIFIER: This data point is an ESTIMATE produced by the UNESCO INSTITUTE FOR STATISTICS.</t>
        </r>
      </text>
    </comment>
    <comment ref="G43" authorId="0" shapeId="0" xr:uid="{00000000-0006-0000-6100-000020000000}">
      <text>
        <r>
          <rPr>
            <sz val="10"/>
            <color rgb="FF333333"/>
            <rFont val="Calibri"/>
            <family val="2"/>
          </rPr>
          <t>QUALIFIER: This data point is an ESTIMATE produced by the UNESCO INSTITUTE FOR STATISTICS.</t>
        </r>
      </text>
    </comment>
    <comment ref="C44" authorId="0" shapeId="0" xr:uid="{00000000-0006-0000-6100-000021000000}">
      <text>
        <r>
          <rPr>
            <sz val="10"/>
            <color rgb="FF333333"/>
            <rFont val="Calibri"/>
            <family val="2"/>
          </rPr>
          <t>QUALIFIER: This data point is an ESTIMATE produced by the UNESCO INSTITUTE FOR STATISTICS.</t>
        </r>
      </text>
    </comment>
    <comment ref="G44" authorId="0" shapeId="0" xr:uid="{00000000-0006-0000-6100-000022000000}">
      <text>
        <r>
          <rPr>
            <sz val="10"/>
            <color rgb="FF333333"/>
            <rFont val="Calibri"/>
            <family val="2"/>
          </rPr>
          <t>QUALIFIER: This data point is an ESTIMATE produced by the UNESCO INSTITUTE FOR STATISTICS.</t>
        </r>
      </text>
    </comment>
    <comment ref="H44" authorId="0" shapeId="0" xr:uid="{00000000-0006-0000-6100-000023000000}">
      <text>
        <r>
          <rPr>
            <sz val="10"/>
            <color rgb="FF333333"/>
            <rFont val="Calibri"/>
            <family val="2"/>
          </rPr>
          <t>QUALIFIER: This data point is an ESTIMATE produced by the UNESCO INSTITUTE FOR STATISTICS.</t>
        </r>
      </text>
    </comment>
    <comment ref="K46" authorId="0" shapeId="0" xr:uid="{00000000-0006-0000-6100-000024000000}">
      <text>
        <r>
          <rPr>
            <sz val="10"/>
            <color rgb="FF333333"/>
            <rFont val="Calibri"/>
            <family val="2"/>
          </rPr>
          <t>QUALIFIER: This data point is an ESTIMATE produced by the UNESCO INSTITUTE FOR STATISTICS.</t>
        </r>
      </text>
    </comment>
    <comment ref="K48" authorId="0" shapeId="0" xr:uid="{00000000-0006-0000-6100-000025000000}">
      <text>
        <r>
          <rPr>
            <sz val="10"/>
            <color rgb="FF333333"/>
            <rFont val="Calibri"/>
            <family val="2"/>
          </rPr>
          <t>QUALIFIER: This data point is an ESTIMATE produced by the UNESCO INSTITUTE FOR STATISTICS.</t>
        </r>
      </text>
    </comment>
    <comment ref="D49" authorId="0" shapeId="0" xr:uid="{00000000-0006-0000-6100-000026000000}">
      <text>
        <r>
          <rPr>
            <sz val="10"/>
            <color rgb="FF333333"/>
            <rFont val="Calibri"/>
            <family val="2"/>
          </rPr>
          <t>QUALIFIER: This data point is an ESTIMATE produced by the UNESCO INSTITUTE FOR STATISTICS.</t>
        </r>
      </text>
    </comment>
    <comment ref="G49" authorId="0" shapeId="0" xr:uid="{00000000-0006-0000-6100-000027000000}">
      <text>
        <r>
          <rPr>
            <sz val="10"/>
            <color rgb="FF333333"/>
            <rFont val="Calibri"/>
            <family val="2"/>
          </rPr>
          <t>QUALIFIER: This data point is an ESTIMATE produced by the UNESCO INSTITUTE FOR STATISTICS.</t>
        </r>
      </text>
    </comment>
    <comment ref="E50" authorId="0" shapeId="0" xr:uid="{00000000-0006-0000-6100-000028000000}">
      <text>
        <r>
          <rPr>
            <sz val="10"/>
            <color rgb="FF333333"/>
            <rFont val="Calibri"/>
            <family val="2"/>
          </rPr>
          <t>QUALIFIER: This data point is an ESTIMATE produced by the UNESCO INSTITUTE FOR STATISTICS.</t>
        </r>
      </text>
    </comment>
    <comment ref="K50" authorId="0" shapeId="0" xr:uid="{00000000-0006-0000-6100-000029000000}">
      <text>
        <r>
          <rPr>
            <sz val="10"/>
            <color rgb="FF333333"/>
            <rFont val="Calibri"/>
            <family val="2"/>
          </rPr>
          <t>QUALIFIER: This data point is an ESTIMATE produced by the UNESCO INSTITUTE FOR STATISTICS.</t>
        </r>
      </text>
    </comment>
    <comment ref="K51" authorId="0" shapeId="0" xr:uid="{00000000-0006-0000-6100-00002A000000}">
      <text>
        <r>
          <rPr>
            <sz val="10"/>
            <color rgb="FF333333"/>
            <rFont val="Calibri"/>
            <family val="2"/>
          </rPr>
          <t>QUALIFIER: This data point is an ESTIMATE produced by the UNESCO INSTITUTE FOR STATISTICS.</t>
        </r>
      </text>
    </comment>
    <comment ref="E53" authorId="0" shapeId="0" xr:uid="{00000000-0006-0000-6100-00002B000000}">
      <text>
        <r>
          <rPr>
            <sz val="10"/>
            <color rgb="FF333333"/>
            <rFont val="Calibri"/>
            <family val="2"/>
          </rPr>
          <t>QUALIFIER: This data point is an ESTIMATE produced by the UNESCO INSTITUTE FOR STATISTICS.</t>
        </r>
      </text>
    </comment>
    <comment ref="K53" authorId="0" shapeId="0" xr:uid="{00000000-0006-0000-6100-00002C000000}">
      <text>
        <r>
          <rPr>
            <sz val="10"/>
            <color rgb="FF333333"/>
            <rFont val="Calibri"/>
            <family val="2"/>
          </rPr>
          <t>QUALIFIER: This data point is an ESTIMATE produced by the UNESCO INSTITUTE FOR STATISTICS.</t>
        </r>
      </text>
    </comment>
    <comment ref="F54" authorId="0" shapeId="0" xr:uid="{00000000-0006-0000-6100-00002D000000}">
      <text>
        <r>
          <rPr>
            <sz val="10"/>
            <color rgb="FF333333"/>
            <rFont val="Calibri"/>
            <family val="2"/>
          </rPr>
          <t>QUALIFIER: This data point is an ESTIMATE produced by the UNESCO INSTITUTE FOR STATISTICS.</t>
        </r>
      </text>
    </comment>
    <comment ref="K55" authorId="0" shapeId="0" xr:uid="{00000000-0006-0000-6100-00002E000000}">
      <text>
        <r>
          <rPr>
            <sz val="10"/>
            <color rgb="FF333333"/>
            <rFont val="Calibri"/>
            <family val="2"/>
          </rPr>
          <t>QUALIFIER: This data point is an ESTIMATE produced by the UNESCO INSTITUTE FOR STATISTICS.</t>
        </r>
      </text>
    </comment>
    <comment ref="G57" authorId="0" shapeId="0" xr:uid="{00000000-0006-0000-6100-00002F000000}">
      <text>
        <r>
          <rPr>
            <sz val="10"/>
            <color rgb="FF333333"/>
            <rFont val="Calibri"/>
            <family val="2"/>
          </rPr>
          <t>QUALIFIER: This data point is an ESTIMATE produced by the UNESCO INSTITUTE FOR STATISTICS.</t>
        </r>
      </text>
    </comment>
    <comment ref="J58" authorId="0" shapeId="0" xr:uid="{00000000-0006-0000-6100-000030000000}">
      <text>
        <r>
          <rPr>
            <sz val="10"/>
            <color rgb="FF333333"/>
            <rFont val="Calibri"/>
            <family val="2"/>
          </rPr>
          <t>QUALIFIER: This data point is an ESTIMATE produced by the UNESCO INSTITUTE FOR STATISTICS.</t>
        </r>
      </text>
    </comment>
    <comment ref="D59" authorId="0" shapeId="0" xr:uid="{00000000-0006-0000-6100-000031000000}">
      <text>
        <r>
          <rPr>
            <sz val="10"/>
            <color rgb="FF333333"/>
            <rFont val="Calibri"/>
            <family val="2"/>
          </rPr>
          <t>QUALIFIER: This data point is an ESTIMATE produced by the UNESCO INSTITUTE FOR STATISTICS.</t>
        </r>
      </text>
    </comment>
    <comment ref="K60" authorId="0" shapeId="0" xr:uid="{00000000-0006-0000-6100-000032000000}">
      <text>
        <r>
          <rPr>
            <sz val="10"/>
            <color rgb="FF333333"/>
            <rFont val="Calibri"/>
            <family val="2"/>
          </rPr>
          <t>QUALIFIER: This data point is an ESTIMATE produced by the UNESCO INSTITUTE FOR STATISTICS.</t>
        </r>
      </text>
    </comment>
    <comment ref="K61" authorId="0" shapeId="0" xr:uid="{00000000-0006-0000-6100-000033000000}">
      <text>
        <r>
          <rPr>
            <sz val="10"/>
            <color rgb="FF333333"/>
            <rFont val="Calibri"/>
            <family val="2"/>
          </rPr>
          <t>QUALIFIER: This data point is an ESTIMATE produced by the UNESCO INSTITUTE FOR STATISTICS.</t>
        </r>
      </text>
    </comment>
    <comment ref="F63" authorId="0" shapeId="0" xr:uid="{00000000-0006-0000-6100-000034000000}">
      <text>
        <r>
          <rPr>
            <sz val="10"/>
            <color rgb="FF333333"/>
            <rFont val="Calibri"/>
            <family val="2"/>
          </rPr>
          <t>QUALIFIER: This data point is an ESTIMATE produced by the UNESCO INSTITUTE FOR STATISTICS.</t>
        </r>
      </text>
    </comment>
    <comment ref="K63" authorId="0" shapeId="0" xr:uid="{00000000-0006-0000-6100-000035000000}">
      <text>
        <r>
          <rPr>
            <sz val="10"/>
            <color rgb="FF333333"/>
            <rFont val="Calibri"/>
            <family val="2"/>
          </rPr>
          <t>QUALIFIER: This data point is an ESTIMATE produced by the UNESCO INSTITUTE FOR STATISTICS.</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K15" authorId="0" shapeId="0" xr:uid="{00000000-0006-0000-6200-000001000000}">
      <text>
        <r>
          <rPr>
            <sz val="10"/>
            <color rgb="FF333333"/>
            <rFont val="Calibri"/>
            <family val="2"/>
          </rPr>
          <t>QUALIFIER: This data point is an ESTIMATE produced by the UNESCO INSTITUTE FOR STATISTICS.</t>
        </r>
      </text>
    </comment>
    <comment ref="C16" authorId="0" shapeId="0" xr:uid="{00000000-0006-0000-6200-000002000000}">
      <text>
        <r>
          <rPr>
            <sz val="10"/>
            <color rgb="FF333333"/>
            <rFont val="Calibri"/>
            <family val="2"/>
          </rPr>
          <t>QUALIFIER: This data point is an ESTIMATE produced by the UNESCO INSTITUTE FOR STATISTICS.</t>
        </r>
      </text>
    </comment>
    <comment ref="K16" authorId="0" shapeId="0" xr:uid="{00000000-0006-0000-6200-000003000000}">
      <text>
        <r>
          <rPr>
            <sz val="10"/>
            <color rgb="FF333333"/>
            <rFont val="Calibri"/>
            <family val="2"/>
          </rPr>
          <t>QUALIFIER: This data point is an ESTIMATE produced by the UNESCO INSTITUTE FOR STATISTICS.</t>
        </r>
      </text>
    </comment>
    <comment ref="H17" authorId="0" shapeId="0" xr:uid="{00000000-0006-0000-6200-000004000000}">
      <text>
        <r>
          <rPr>
            <sz val="10"/>
            <color rgb="FF333333"/>
            <rFont val="Calibri"/>
            <family val="2"/>
          </rPr>
          <t>QUALIFIER: This data point is an ESTIMATE produced by the UNESCO INSTITUTE FOR STATISTICS.</t>
        </r>
      </text>
    </comment>
    <comment ref="D18" authorId="0" shapeId="0" xr:uid="{00000000-0006-0000-6200-000005000000}">
      <text>
        <r>
          <rPr>
            <sz val="10"/>
            <color rgb="FF333333"/>
            <rFont val="Calibri"/>
            <family val="2"/>
          </rPr>
          <t>QUALIFIER: This data point is an ESTIMATE produced by the UNESCO INSTITUTE FOR STATISTICS.</t>
        </r>
      </text>
    </comment>
    <comment ref="K18" authorId="0" shapeId="0" xr:uid="{00000000-0006-0000-6200-000006000000}">
      <text>
        <r>
          <rPr>
            <sz val="10"/>
            <color rgb="FF333333"/>
            <rFont val="Calibri"/>
            <family val="2"/>
          </rPr>
          <t>QUALIFIER: This data point is an ESTIMATE produced by the UNESCO INSTITUTE FOR STATISTICS.</t>
        </r>
      </text>
    </comment>
    <comment ref="C20" authorId="0" shapeId="0" xr:uid="{00000000-0006-0000-6200-000007000000}">
      <text>
        <r>
          <rPr>
            <sz val="10"/>
            <color rgb="FF333333"/>
            <rFont val="Calibri"/>
            <family val="2"/>
          </rPr>
          <t>QUALIFIER: This data point is an ESTIMATE produced by the UNESCO INSTITUTE FOR STATISTICS.</t>
        </r>
      </text>
    </comment>
    <comment ref="E21" authorId="0" shapeId="0" xr:uid="{00000000-0006-0000-6200-000008000000}">
      <text>
        <r>
          <rPr>
            <sz val="10"/>
            <color rgb="FF333333"/>
            <rFont val="Calibri"/>
            <family val="2"/>
          </rPr>
          <t>QUALIFIER: This data point is an ESTIMATE produced by the UNESCO INSTITUTE FOR STATISTICS.</t>
        </r>
      </text>
    </comment>
    <comment ref="K21" authorId="0" shapeId="0" xr:uid="{00000000-0006-0000-6200-000009000000}">
      <text>
        <r>
          <rPr>
            <sz val="10"/>
            <color rgb="FF333333"/>
            <rFont val="Calibri"/>
            <family val="2"/>
          </rPr>
          <t>QUALIFIER: This data point is an ESTIMATE produced by the UNESCO INSTITUTE FOR STATISTICS.</t>
        </r>
      </text>
    </comment>
    <comment ref="K22" authorId="0" shapeId="0" xr:uid="{00000000-0006-0000-6200-00000A000000}">
      <text>
        <r>
          <rPr>
            <sz val="10"/>
            <color rgb="FF333333"/>
            <rFont val="Calibri"/>
            <family val="2"/>
          </rPr>
          <t>QUALIFIER: This data point is an ESTIMATE produced by the UNESCO INSTITUTE FOR STATISTICS.</t>
        </r>
      </text>
    </comment>
    <comment ref="E23" authorId="0" shapeId="0" xr:uid="{00000000-0006-0000-6200-00000B000000}">
      <text>
        <r>
          <rPr>
            <sz val="10"/>
            <color rgb="FF333333"/>
            <rFont val="Calibri"/>
            <family val="2"/>
          </rPr>
          <t>QUALIFIER: This data point is an ESTIMATE produced by the UNESCO INSTITUTE FOR STATISTICS.</t>
        </r>
      </text>
    </comment>
    <comment ref="K23" authorId="0" shapeId="0" xr:uid="{00000000-0006-0000-6200-00000C000000}">
      <text>
        <r>
          <rPr>
            <sz val="10"/>
            <color rgb="FF333333"/>
            <rFont val="Calibri"/>
            <family val="2"/>
          </rPr>
          <t>QUALIFIER: This data point is an ESTIMATE produced by the UNESCO INSTITUTE FOR STATISTICS.</t>
        </r>
      </text>
    </comment>
    <comment ref="K24" authorId="0" shapeId="0" xr:uid="{00000000-0006-0000-6200-00000D000000}">
      <text>
        <r>
          <rPr>
            <sz val="10"/>
            <color rgb="FF333333"/>
            <rFont val="Calibri"/>
            <family val="2"/>
          </rPr>
          <t>QUALIFIER: This data point is an ESTIMATE produced by the UNESCO INSTITUTE FOR STATISTICS.</t>
        </r>
      </text>
    </comment>
    <comment ref="J25" authorId="0" shapeId="0" xr:uid="{00000000-0006-0000-6200-00000E000000}">
      <text>
        <r>
          <rPr>
            <sz val="10"/>
            <color rgb="FF333333"/>
            <rFont val="Calibri"/>
            <family val="2"/>
          </rPr>
          <t>QUALIFIER: This data point is an ESTIMATE produced by the UNESCO INSTITUTE FOR STATISTICS.</t>
        </r>
      </text>
    </comment>
    <comment ref="G26" authorId="0" shapeId="0" xr:uid="{00000000-0006-0000-6200-00000F000000}">
      <text>
        <r>
          <rPr>
            <sz val="10"/>
            <color rgb="FF333333"/>
            <rFont val="Calibri"/>
            <family val="2"/>
          </rPr>
          <t>QUALIFIER: This data point is an ESTIMATE produced by the UNESCO INSTITUTE FOR STATISTICS.</t>
        </r>
      </text>
    </comment>
    <comment ref="K26" authorId="0" shapeId="0" xr:uid="{00000000-0006-0000-6200-000010000000}">
      <text>
        <r>
          <rPr>
            <sz val="10"/>
            <color rgb="FF333333"/>
            <rFont val="Calibri"/>
            <family val="2"/>
          </rPr>
          <t>QUALIFIER: This data point is an ESTIMATE produced by the UNESCO INSTITUTE FOR STATISTICS.</t>
        </r>
      </text>
    </comment>
    <comment ref="K27" authorId="0" shapeId="0" xr:uid="{00000000-0006-0000-6200-000011000000}">
      <text>
        <r>
          <rPr>
            <sz val="10"/>
            <color rgb="FF333333"/>
            <rFont val="Calibri"/>
            <family val="2"/>
          </rPr>
          <t>QUALIFIER: This data point is an ESTIMATE produced by the UNESCO INSTITUTE FOR STATISTICS.</t>
        </r>
      </text>
    </comment>
    <comment ref="K28" authorId="0" shapeId="0" xr:uid="{00000000-0006-0000-6200-000012000000}">
      <text>
        <r>
          <rPr>
            <sz val="10"/>
            <color rgb="FF333333"/>
            <rFont val="Calibri"/>
            <family val="2"/>
          </rPr>
          <t>QUALIFIER: This data point is a NATIONAL ESTIMATE.</t>
        </r>
      </text>
    </comment>
    <comment ref="C29" authorId="0" shapeId="0" xr:uid="{00000000-0006-0000-6200-000013000000}">
      <text>
        <r>
          <rPr>
            <sz val="10"/>
            <color rgb="FF333333"/>
            <rFont val="Calibri"/>
            <family val="2"/>
          </rPr>
          <t>QUALIFIER: This data point is an ESTIMATE produced by the UNESCO INSTITUTE FOR STATISTICS.</t>
        </r>
      </text>
    </comment>
    <comment ref="K30" authorId="0" shapeId="0" xr:uid="{00000000-0006-0000-6200-000014000000}">
      <text>
        <r>
          <rPr>
            <sz val="10"/>
            <color rgb="FF333333"/>
            <rFont val="Calibri"/>
            <family val="2"/>
          </rPr>
          <t>QUALIFIER: This data point is an ESTIMATE produced by the UNESCO INSTITUTE FOR STATISTICS.</t>
        </r>
      </text>
    </comment>
    <comment ref="K31" authorId="0" shapeId="0" xr:uid="{00000000-0006-0000-6200-000015000000}">
      <text>
        <r>
          <rPr>
            <sz val="10"/>
            <color rgb="FF333333"/>
            <rFont val="Calibri"/>
            <family val="2"/>
          </rPr>
          <t>QUALIFIER: This data point is an ESTIMATE produced by the UNESCO INSTITUTE FOR STATISTICS.</t>
        </r>
      </text>
    </comment>
    <comment ref="K32" authorId="0" shapeId="0" xr:uid="{00000000-0006-0000-6200-000016000000}">
      <text>
        <r>
          <rPr>
            <sz val="10"/>
            <color rgb="FF333333"/>
            <rFont val="Calibri"/>
            <family val="2"/>
          </rPr>
          <t>QUALIFIER: This data point is an ESTIMATE produced by the UNESCO INSTITUTE FOR STATISTICS.</t>
        </r>
      </text>
    </comment>
    <comment ref="K33" authorId="0" shapeId="0" xr:uid="{00000000-0006-0000-6200-000017000000}">
      <text>
        <r>
          <rPr>
            <sz val="10"/>
            <color rgb="FF333333"/>
            <rFont val="Calibri"/>
            <family val="2"/>
          </rPr>
          <t>QUALIFIER: This data point is an ESTIMATE produced by the UNESCO INSTITUTE FOR STATISTICS.</t>
        </r>
      </text>
    </comment>
    <comment ref="C34" authorId="0" shapeId="0" xr:uid="{00000000-0006-0000-6200-000018000000}">
      <text>
        <r>
          <rPr>
            <sz val="10"/>
            <color rgb="FF333333"/>
            <rFont val="Calibri"/>
            <family val="2"/>
          </rPr>
          <t>QUALIFIER: This data point is an ESTIMATE produced by the UNESCO INSTITUTE FOR STATISTICS.</t>
        </r>
      </text>
    </comment>
    <comment ref="K35" authorId="0" shapeId="0" xr:uid="{00000000-0006-0000-6200-000019000000}">
      <text>
        <r>
          <rPr>
            <sz val="10"/>
            <color rgb="FF333333"/>
            <rFont val="Calibri"/>
            <family val="2"/>
          </rPr>
          <t>QUALIFIER: This data point is an ESTIMATE produced by the UNESCO INSTITUTE FOR STATISTICS.</t>
        </r>
      </text>
    </comment>
    <comment ref="J37" authorId="0" shapeId="0" xr:uid="{00000000-0006-0000-6200-00001A000000}">
      <text>
        <r>
          <rPr>
            <sz val="10"/>
            <color rgb="FF333333"/>
            <rFont val="Calibri"/>
            <family val="2"/>
          </rPr>
          <t>QUALIFIER: This data point is an ESTIMATE produced by the UNESCO INSTITUTE FOR STATISTICS.</t>
        </r>
      </text>
    </comment>
    <comment ref="E38" authorId="0" shapeId="0" xr:uid="{00000000-0006-0000-6200-00001B000000}">
      <text>
        <r>
          <rPr>
            <sz val="10"/>
            <color rgb="FF333333"/>
            <rFont val="Calibri"/>
            <family val="2"/>
          </rPr>
          <t>QUALIFIER: This data point is an ESTIMATE produced by the UNESCO INSTITUTE FOR STATISTICS.</t>
        </r>
      </text>
    </comment>
    <comment ref="K38" authorId="0" shapeId="0" xr:uid="{00000000-0006-0000-6200-00001C000000}">
      <text>
        <r>
          <rPr>
            <sz val="10"/>
            <color rgb="FF333333"/>
            <rFont val="Calibri"/>
            <family val="2"/>
          </rPr>
          <t>QUALIFIER: This data point is an ESTIMATE produced by the UNESCO INSTITUTE FOR STATISTICS.</t>
        </r>
      </text>
    </comment>
    <comment ref="F41" authorId="0" shapeId="0" xr:uid="{00000000-0006-0000-6200-00001D000000}">
      <text>
        <r>
          <rPr>
            <sz val="10"/>
            <color rgb="FF333333"/>
            <rFont val="Calibri"/>
            <family val="2"/>
          </rPr>
          <t>QUALIFIER: This data point is an ESTIMATE produced by the UNESCO INSTITUTE FOR STATISTICS.</t>
        </r>
      </text>
    </comment>
    <comment ref="C42" authorId="0" shapeId="0" xr:uid="{00000000-0006-0000-6200-00001E000000}">
      <text>
        <r>
          <rPr>
            <sz val="10"/>
            <color rgb="FF333333"/>
            <rFont val="Calibri"/>
            <family val="2"/>
          </rPr>
          <t>QUALIFIER: This data point is an ESTIMATE produced by the UNESCO INSTITUTE FOR STATISTICS.</t>
        </r>
      </text>
    </comment>
    <comment ref="K42" authorId="0" shapeId="0" xr:uid="{00000000-0006-0000-6200-00001F000000}">
      <text>
        <r>
          <rPr>
            <sz val="10"/>
            <color rgb="FF333333"/>
            <rFont val="Calibri"/>
            <family val="2"/>
          </rPr>
          <t>QUALIFIER: This data point is an ESTIMATE produced by the UNESCO INSTITUTE FOR STATISTICS.</t>
        </r>
      </text>
    </comment>
    <comment ref="G43" authorId="0" shapeId="0" xr:uid="{00000000-0006-0000-6200-000020000000}">
      <text>
        <r>
          <rPr>
            <sz val="10"/>
            <color rgb="FF333333"/>
            <rFont val="Calibri"/>
            <family val="2"/>
          </rPr>
          <t>QUALIFIER: This data point is an ESTIMATE produced by the UNESCO INSTITUTE FOR STATISTICS.</t>
        </r>
      </text>
    </comment>
    <comment ref="C44" authorId="0" shapeId="0" xr:uid="{00000000-0006-0000-6200-000021000000}">
      <text>
        <r>
          <rPr>
            <sz val="10"/>
            <color rgb="FF333333"/>
            <rFont val="Calibri"/>
            <family val="2"/>
          </rPr>
          <t>QUALIFIER: This data point is an ESTIMATE produced by the UNESCO INSTITUTE FOR STATISTICS.</t>
        </r>
      </text>
    </comment>
    <comment ref="G44" authorId="0" shapeId="0" xr:uid="{00000000-0006-0000-6200-000022000000}">
      <text>
        <r>
          <rPr>
            <sz val="10"/>
            <color rgb="FF333333"/>
            <rFont val="Calibri"/>
            <family val="2"/>
          </rPr>
          <t>QUALIFIER: This data point is an ESTIMATE produced by the UNESCO INSTITUTE FOR STATISTICS.</t>
        </r>
      </text>
    </comment>
    <comment ref="H44" authorId="0" shapeId="0" xr:uid="{00000000-0006-0000-6200-000023000000}">
      <text>
        <r>
          <rPr>
            <sz val="10"/>
            <color rgb="FF333333"/>
            <rFont val="Calibri"/>
            <family val="2"/>
          </rPr>
          <t>QUALIFIER: This data point is an ESTIMATE produced by the UNESCO INSTITUTE FOR STATISTICS.</t>
        </r>
      </text>
    </comment>
    <comment ref="K46" authorId="0" shapeId="0" xr:uid="{00000000-0006-0000-6200-000024000000}">
      <text>
        <r>
          <rPr>
            <sz val="10"/>
            <color rgb="FF333333"/>
            <rFont val="Calibri"/>
            <family val="2"/>
          </rPr>
          <t>QUALIFIER: This data point is an ESTIMATE produced by the UNESCO INSTITUTE FOR STATISTICS.</t>
        </r>
      </text>
    </comment>
    <comment ref="K48" authorId="0" shapeId="0" xr:uid="{00000000-0006-0000-6200-000025000000}">
      <text>
        <r>
          <rPr>
            <sz val="10"/>
            <color rgb="FF333333"/>
            <rFont val="Calibri"/>
            <family val="2"/>
          </rPr>
          <t>QUALIFIER: This data point is an ESTIMATE produced by the UNESCO INSTITUTE FOR STATISTICS.</t>
        </r>
      </text>
    </comment>
    <comment ref="D49" authorId="0" shapeId="0" xr:uid="{00000000-0006-0000-6200-000026000000}">
      <text>
        <r>
          <rPr>
            <sz val="10"/>
            <color rgb="FF333333"/>
            <rFont val="Calibri"/>
            <family val="2"/>
          </rPr>
          <t>QUALIFIER: This data point is an ESTIMATE produced by the UNESCO INSTITUTE FOR STATISTICS.</t>
        </r>
      </text>
    </comment>
    <comment ref="G49" authorId="0" shapeId="0" xr:uid="{00000000-0006-0000-6200-000027000000}">
      <text>
        <r>
          <rPr>
            <sz val="10"/>
            <color rgb="FF333333"/>
            <rFont val="Calibri"/>
            <family val="2"/>
          </rPr>
          <t>QUALIFIER: This data point is an ESTIMATE produced by the UNESCO INSTITUTE FOR STATISTICS.</t>
        </r>
      </text>
    </comment>
    <comment ref="E50" authorId="0" shapeId="0" xr:uid="{00000000-0006-0000-6200-000028000000}">
      <text>
        <r>
          <rPr>
            <sz val="10"/>
            <color rgb="FF333333"/>
            <rFont val="Calibri"/>
            <family val="2"/>
          </rPr>
          <t>QUALIFIER: This data point is an ESTIMATE produced by the UNESCO INSTITUTE FOR STATISTICS.</t>
        </r>
      </text>
    </comment>
    <comment ref="K50" authorId="0" shapeId="0" xr:uid="{00000000-0006-0000-6200-000029000000}">
      <text>
        <r>
          <rPr>
            <sz val="10"/>
            <color rgb="FF333333"/>
            <rFont val="Calibri"/>
            <family val="2"/>
          </rPr>
          <t>QUALIFIER: This data point is an ESTIMATE produced by the UNESCO INSTITUTE FOR STATISTICS.</t>
        </r>
      </text>
    </comment>
    <comment ref="K51" authorId="0" shapeId="0" xr:uid="{00000000-0006-0000-6200-00002A000000}">
      <text>
        <r>
          <rPr>
            <sz val="10"/>
            <color rgb="FF333333"/>
            <rFont val="Calibri"/>
            <family val="2"/>
          </rPr>
          <t>QUALIFIER: This data point is an ESTIMATE produced by the UNESCO INSTITUTE FOR STATISTICS.</t>
        </r>
      </text>
    </comment>
    <comment ref="E53" authorId="0" shapeId="0" xr:uid="{00000000-0006-0000-6200-00002B000000}">
      <text>
        <r>
          <rPr>
            <sz val="10"/>
            <color rgb="FF333333"/>
            <rFont val="Calibri"/>
            <family val="2"/>
          </rPr>
          <t>QUALIFIER: This data point is an ESTIMATE produced by the UNESCO INSTITUTE FOR STATISTICS.</t>
        </r>
      </text>
    </comment>
    <comment ref="K53" authorId="0" shapeId="0" xr:uid="{00000000-0006-0000-6200-00002C000000}">
      <text>
        <r>
          <rPr>
            <sz val="10"/>
            <color rgb="FF333333"/>
            <rFont val="Calibri"/>
            <family val="2"/>
          </rPr>
          <t>QUALIFIER: This data point is an ESTIMATE produced by the UNESCO INSTITUTE FOR STATISTICS.</t>
        </r>
      </text>
    </comment>
    <comment ref="F54" authorId="0" shapeId="0" xr:uid="{00000000-0006-0000-6200-00002D000000}">
      <text>
        <r>
          <rPr>
            <sz val="10"/>
            <color rgb="FF333333"/>
            <rFont val="Calibri"/>
            <family val="2"/>
          </rPr>
          <t>QUALIFIER: This data point is an ESTIMATE produced by the UNESCO INSTITUTE FOR STATISTICS.</t>
        </r>
      </text>
    </comment>
    <comment ref="K55" authorId="0" shapeId="0" xr:uid="{00000000-0006-0000-6200-00002E000000}">
      <text>
        <r>
          <rPr>
            <sz val="10"/>
            <color rgb="FF333333"/>
            <rFont val="Calibri"/>
            <family val="2"/>
          </rPr>
          <t>QUALIFIER: This data point is an ESTIMATE produced by the UNESCO INSTITUTE FOR STATISTICS.</t>
        </r>
      </text>
    </comment>
    <comment ref="G57" authorId="0" shapeId="0" xr:uid="{00000000-0006-0000-6200-00002F000000}">
      <text>
        <r>
          <rPr>
            <sz val="10"/>
            <color rgb="FF333333"/>
            <rFont val="Calibri"/>
            <family val="2"/>
          </rPr>
          <t>QUALIFIER: This data point is an ESTIMATE produced by the UNESCO INSTITUTE FOR STATISTICS.</t>
        </r>
      </text>
    </comment>
    <comment ref="J58" authorId="0" shapeId="0" xr:uid="{00000000-0006-0000-6200-000030000000}">
      <text>
        <r>
          <rPr>
            <sz val="10"/>
            <color rgb="FF333333"/>
            <rFont val="Calibri"/>
            <family val="2"/>
          </rPr>
          <t>QUALIFIER: This data point is an ESTIMATE produced by the UNESCO INSTITUTE FOR STATISTICS.</t>
        </r>
      </text>
    </comment>
    <comment ref="D59" authorId="0" shapeId="0" xr:uid="{00000000-0006-0000-6200-000031000000}">
      <text>
        <r>
          <rPr>
            <sz val="10"/>
            <color rgb="FF333333"/>
            <rFont val="Calibri"/>
            <family val="2"/>
          </rPr>
          <t>QUALIFIER: This data point is an ESTIMATE produced by the UNESCO INSTITUTE FOR STATISTICS.</t>
        </r>
      </text>
    </comment>
    <comment ref="K60" authorId="0" shapeId="0" xr:uid="{00000000-0006-0000-6200-000032000000}">
      <text>
        <r>
          <rPr>
            <sz val="10"/>
            <color rgb="FF333333"/>
            <rFont val="Calibri"/>
            <family val="2"/>
          </rPr>
          <t>QUALIFIER: This data point is an ESTIMATE produced by the UNESCO INSTITUTE FOR STATISTICS.</t>
        </r>
      </text>
    </comment>
    <comment ref="K61" authorId="0" shapeId="0" xr:uid="{00000000-0006-0000-6200-000033000000}">
      <text>
        <r>
          <rPr>
            <sz val="10"/>
            <color rgb="FF333333"/>
            <rFont val="Calibri"/>
            <family val="2"/>
          </rPr>
          <t>QUALIFIER: This data point is an ESTIMATE produced by the UNESCO INSTITUTE FOR STATISTICS.</t>
        </r>
      </text>
    </comment>
    <comment ref="F63" authorId="0" shapeId="0" xr:uid="{00000000-0006-0000-6200-000034000000}">
      <text>
        <r>
          <rPr>
            <sz val="10"/>
            <color rgb="FF333333"/>
            <rFont val="Calibri"/>
            <family val="2"/>
          </rPr>
          <t>QUALIFIER: This data point is an ESTIMATE produced by the UNESCO INSTITUTE FOR STATISTICS.</t>
        </r>
      </text>
    </comment>
    <comment ref="K63" authorId="0" shapeId="0" xr:uid="{00000000-0006-0000-6200-000035000000}">
      <text>
        <r>
          <rPr>
            <sz val="10"/>
            <color rgb="FF333333"/>
            <rFont val="Calibri"/>
            <family val="2"/>
          </rPr>
          <t>QUALIFIER: This data point is an ESTIMATE produced by the UNESCO INSTITUTE FOR STATISTICS.</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E15" authorId="0" shapeId="0" xr:uid="{00000000-0006-0000-6300-000001000000}">
      <text>
        <r>
          <rPr>
            <sz val="10"/>
            <color rgb="FF333333"/>
            <rFont val="Calibri"/>
            <family val="2"/>
          </rPr>
          <t>QUALIFIER: This data point is an ESTIMATE produced by the UNESCO INSTITUTE FOR STATISTICS.</t>
        </r>
      </text>
    </comment>
    <comment ref="I17" authorId="0" shapeId="0" xr:uid="{00000000-0006-0000-6300-000002000000}">
      <text>
        <r>
          <rPr>
            <sz val="10"/>
            <color rgb="FF333333"/>
            <rFont val="Calibri"/>
            <family val="2"/>
          </rPr>
          <t>MAGNITUDE: The value will be 0, and should be treated as NIL.</t>
        </r>
      </text>
    </comment>
    <comment ref="J17" authorId="0" shapeId="0" xr:uid="{00000000-0006-0000-6300-000003000000}">
      <text>
        <r>
          <rPr>
            <sz val="10"/>
            <color rgb="FF333333"/>
            <rFont val="Calibri"/>
            <family val="2"/>
          </rPr>
          <t>MAGNITUDE: The value will be 0, and should be treated as NIL.</t>
        </r>
      </text>
    </comment>
    <comment ref="C18" authorId="0" shapeId="0" xr:uid="{00000000-0006-0000-6300-000004000000}">
      <text>
        <r>
          <rPr>
            <sz val="10"/>
            <color rgb="FF333333"/>
            <rFont val="Calibri"/>
            <family val="2"/>
          </rPr>
          <t>MAGNITUDE: The value will be 0, and should be treated as NIL.</t>
        </r>
      </text>
    </comment>
    <comment ref="D18" authorId="0" shapeId="0" xr:uid="{00000000-0006-0000-6300-000005000000}">
      <text>
        <r>
          <rPr>
            <sz val="10"/>
            <color rgb="FF333333"/>
            <rFont val="Calibri"/>
            <family val="2"/>
          </rPr>
          <t>MAGNITUDE: The value will be 0, and should be treated as NIL.</t>
        </r>
      </text>
    </comment>
    <comment ref="E18" authorId="0" shapeId="0" xr:uid="{00000000-0006-0000-6300-000006000000}">
      <text>
        <r>
          <rPr>
            <sz val="10"/>
            <color rgb="FF333333"/>
            <rFont val="Calibri"/>
            <family val="2"/>
          </rPr>
          <t>MAGNITUDE: The value will be 0, and should be treated as NIL.</t>
        </r>
      </text>
    </comment>
    <comment ref="F18" authorId="0" shapeId="0" xr:uid="{00000000-0006-0000-6300-000007000000}">
      <text>
        <r>
          <rPr>
            <sz val="10"/>
            <color rgb="FF333333"/>
            <rFont val="Calibri"/>
            <family val="2"/>
          </rPr>
          <t>MAGNITUDE: The value will be 0, and should be treated as NIL.</t>
        </r>
      </text>
    </comment>
    <comment ref="G18" authorId="0" shapeId="0" xr:uid="{00000000-0006-0000-6300-000008000000}">
      <text>
        <r>
          <rPr>
            <sz val="10"/>
            <color rgb="FF333333"/>
            <rFont val="Calibri"/>
            <family val="2"/>
          </rPr>
          <t>QUALIFIER: This data point is an ESTIMATE produced by the UNESCO INSTITUTE FOR STATISTICS.</t>
        </r>
      </text>
    </comment>
    <comment ref="H18" authorId="0" shapeId="0" xr:uid="{00000000-0006-0000-6300-000009000000}">
      <text>
        <r>
          <rPr>
            <sz val="10"/>
            <color rgb="FF333333"/>
            <rFont val="Calibri"/>
            <family val="2"/>
          </rPr>
          <t>QUALIFIER: This data point is an ESTIMATE produced by the UNESCO INSTITUTE FOR STATISTICS.</t>
        </r>
      </text>
    </comment>
    <comment ref="F19" authorId="0" shapeId="0" xr:uid="{00000000-0006-0000-6300-00000A000000}">
      <text>
        <r>
          <rPr>
            <sz val="10"/>
            <color rgb="FF333333"/>
            <rFont val="Calibri"/>
            <family val="2"/>
          </rPr>
          <t>MAGNITUDE: The value will be 0, and should be treated as NIL.</t>
        </r>
      </text>
    </comment>
    <comment ref="J19" authorId="0" shapeId="0" xr:uid="{00000000-0006-0000-6300-00000B000000}">
      <text>
        <r>
          <rPr>
            <sz val="10"/>
            <color rgb="FF333333"/>
            <rFont val="Calibri"/>
            <family val="2"/>
          </rPr>
          <t>MAGNITUDE: The value will be 0, and should be treated as NIL.</t>
        </r>
      </text>
    </comment>
    <comment ref="K19" authorId="0" shapeId="0" xr:uid="{00000000-0006-0000-6300-00000C000000}">
      <text>
        <r>
          <rPr>
            <sz val="10"/>
            <color rgb="FF333333"/>
            <rFont val="Calibri"/>
            <family val="2"/>
          </rPr>
          <t>MAGNITUDE: The value will be 0, and should be treated as NIL.</t>
        </r>
      </text>
    </comment>
    <comment ref="G21" authorId="0" shapeId="0" xr:uid="{00000000-0006-0000-6300-00000D000000}">
      <text>
        <r>
          <rPr>
            <sz val="10"/>
            <color rgb="FF333333"/>
            <rFont val="Calibri"/>
            <family val="2"/>
          </rPr>
          <t>QUALIFIER: This data point is an ESTIMATE produced by the UNESCO INSTITUTE FOR STATISTICS.</t>
        </r>
      </text>
    </comment>
    <comment ref="H21" authorId="0" shapeId="0" xr:uid="{00000000-0006-0000-6300-00000E000000}">
      <text>
        <r>
          <rPr>
            <sz val="10"/>
            <color rgb="FF333333"/>
            <rFont val="Calibri"/>
            <family val="2"/>
          </rPr>
          <t>QUALIFIER: This data point is an ESTIMATE produced by the UNESCO INSTITUTE FOR STATISTICS.</t>
        </r>
      </text>
    </comment>
    <comment ref="D22" authorId="0" shapeId="0" xr:uid="{00000000-0006-0000-6300-00000F000000}">
      <text>
        <r>
          <rPr>
            <sz val="10"/>
            <color rgb="FF333333"/>
            <rFont val="Calibri"/>
            <family val="2"/>
          </rPr>
          <t>MAGNITUDE: The value will be 0, and should be treated as NIL.</t>
        </r>
      </text>
    </comment>
    <comment ref="E22" authorId="0" shapeId="0" xr:uid="{00000000-0006-0000-6300-000010000000}">
      <text>
        <r>
          <rPr>
            <sz val="10"/>
            <color rgb="FF333333"/>
            <rFont val="Calibri"/>
            <family val="2"/>
          </rPr>
          <t>MAGNITUDE: The value will be 0, and should be treated as NIL.</t>
        </r>
      </text>
    </comment>
    <comment ref="H22" authorId="0" shapeId="0" xr:uid="{00000000-0006-0000-6300-000011000000}">
      <text>
        <r>
          <rPr>
            <sz val="10"/>
            <color rgb="FF333333"/>
            <rFont val="Calibri"/>
            <family val="2"/>
          </rPr>
          <t>MAGNITUDE: The value will be 0, and should be treated as NIL. QUALIFIER: This data point is an ESTIMATE produced by the UNESCO INSTITUTE FOR STATISTICS.</t>
        </r>
      </text>
    </comment>
    <comment ref="E28" authorId="0" shapeId="0" xr:uid="{00000000-0006-0000-6300-000012000000}">
      <text>
        <r>
          <rPr>
            <sz val="10"/>
            <color rgb="FF333333"/>
            <rFont val="Calibri"/>
            <family val="2"/>
          </rPr>
          <t>QUALIFIER: This data point is an ESTIMATE produced by the UNESCO INSTITUTE FOR STATISTICS.</t>
        </r>
      </text>
    </comment>
    <comment ref="C30" authorId="0" shapeId="0" xr:uid="{00000000-0006-0000-6300-000013000000}">
      <text>
        <r>
          <rPr>
            <sz val="10"/>
            <color rgb="FF333333"/>
            <rFont val="Calibri"/>
            <family val="2"/>
          </rPr>
          <t>QUALIFIER: This data point is an ESTIMATE produced by the UNESCO INSTITUTE FOR STATISTICS.</t>
        </r>
      </text>
    </comment>
    <comment ref="C31" authorId="0" shapeId="0" xr:uid="{00000000-0006-0000-6300-000014000000}">
      <text>
        <r>
          <rPr>
            <sz val="10"/>
            <color rgb="FF333333"/>
            <rFont val="Calibri"/>
            <family val="2"/>
          </rPr>
          <t>MAGNITUDE: The value will be 0, and should be treated as NIL.</t>
        </r>
      </text>
    </comment>
    <comment ref="D31" authorId="0" shapeId="0" xr:uid="{00000000-0006-0000-6300-000015000000}">
      <text>
        <r>
          <rPr>
            <sz val="10"/>
            <color rgb="FF333333"/>
            <rFont val="Calibri"/>
            <family val="2"/>
          </rPr>
          <t>MAGNITUDE: The value will be 0, and should be treated as NIL.</t>
        </r>
      </text>
    </comment>
    <comment ref="E31" authorId="0" shapeId="0" xr:uid="{00000000-0006-0000-6300-000016000000}">
      <text>
        <r>
          <rPr>
            <sz val="10"/>
            <color rgb="FF333333"/>
            <rFont val="Calibri"/>
            <family val="2"/>
          </rPr>
          <t>MAGNITUDE: The value will be 0, and should be treated as NIL.</t>
        </r>
      </text>
    </comment>
    <comment ref="F31" authorId="0" shapeId="0" xr:uid="{00000000-0006-0000-6300-000017000000}">
      <text>
        <r>
          <rPr>
            <sz val="10"/>
            <color rgb="FF333333"/>
            <rFont val="Calibri"/>
            <family val="2"/>
          </rPr>
          <t>QUALIFIER: This data point is an ESTIMATE produced by the UNESCO INSTITUTE FOR STATISTICS.</t>
        </r>
      </text>
    </comment>
    <comment ref="G31" authorId="0" shapeId="0" xr:uid="{00000000-0006-0000-6300-000018000000}">
      <text>
        <r>
          <rPr>
            <sz val="10"/>
            <color rgb="FF333333"/>
            <rFont val="Calibri"/>
            <family val="2"/>
          </rPr>
          <t>QUALIFIER: This data point is an ESTIMATE produced by the UNESCO INSTITUTE FOR STATISTICS.</t>
        </r>
      </text>
    </comment>
    <comment ref="H31" authorId="0" shapeId="0" xr:uid="{00000000-0006-0000-6300-000019000000}">
      <text>
        <r>
          <rPr>
            <sz val="10"/>
            <color rgb="FF333333"/>
            <rFont val="Calibri"/>
            <family val="2"/>
          </rPr>
          <t>MAGNITUDE: The value will be 0, and should be treated as NIL.</t>
        </r>
      </text>
    </comment>
    <comment ref="D32" authorId="0" shapeId="0" xr:uid="{00000000-0006-0000-6300-00001A000000}">
      <text>
        <r>
          <rPr>
            <sz val="10"/>
            <color rgb="FF333333"/>
            <rFont val="Calibri"/>
            <family val="2"/>
          </rPr>
          <t>QUALIFIER: This data point is an ESTIMATE produced by the UNESCO INSTITUTE FOR STATISTICS.</t>
        </r>
      </text>
    </comment>
    <comment ref="E32" authorId="0" shapeId="0" xr:uid="{00000000-0006-0000-6300-00001B000000}">
      <text>
        <r>
          <rPr>
            <sz val="10"/>
            <color rgb="FF333333"/>
            <rFont val="Calibri"/>
            <family val="2"/>
          </rPr>
          <t>QUALIFIER: This data point is an ESTIMATE produced by the UNESCO INSTITUTE FOR STATISTICS.</t>
        </r>
      </text>
    </comment>
    <comment ref="H32" authorId="0" shapeId="0" xr:uid="{00000000-0006-0000-6300-00001C000000}">
      <text>
        <r>
          <rPr>
            <sz val="10"/>
            <color rgb="FF333333"/>
            <rFont val="Calibri"/>
            <family val="2"/>
          </rPr>
          <t>QUALIFIER: This data point is an ESTIMATE produced by the UNESCO INSTITUTE FOR STATISTICS.</t>
        </r>
      </text>
    </comment>
    <comment ref="C33" authorId="0" shapeId="0" xr:uid="{00000000-0006-0000-6300-00001D000000}">
      <text>
        <r>
          <rPr>
            <sz val="10"/>
            <color rgb="FF333333"/>
            <rFont val="Calibri"/>
            <family val="2"/>
          </rPr>
          <t>MAGNITUDE: The value will be 0, and should be treated as NIL.</t>
        </r>
      </text>
    </comment>
    <comment ref="D33" authorId="0" shapeId="0" xr:uid="{00000000-0006-0000-6300-00001E000000}">
      <text>
        <r>
          <rPr>
            <sz val="10"/>
            <color rgb="FF333333"/>
            <rFont val="Calibri"/>
            <family val="2"/>
          </rPr>
          <t>MAGNITUDE: The value will be 0, and should be treated as NIL.</t>
        </r>
      </text>
    </comment>
    <comment ref="E33" authorId="0" shapeId="0" xr:uid="{00000000-0006-0000-6300-00001F000000}">
      <text>
        <r>
          <rPr>
            <sz val="10"/>
            <color rgb="FF333333"/>
            <rFont val="Calibri"/>
            <family val="2"/>
          </rPr>
          <t>MAGNITUDE: The value will be 0, and should be treated as NIL.</t>
        </r>
      </text>
    </comment>
    <comment ref="F33" authorId="0" shapeId="0" xr:uid="{00000000-0006-0000-6300-000020000000}">
      <text>
        <r>
          <rPr>
            <sz val="10"/>
            <color rgb="FF333333"/>
            <rFont val="Calibri"/>
            <family val="2"/>
          </rPr>
          <t>MAGNITUDE: The value will be 0, and should be treated as NIL.</t>
        </r>
      </text>
    </comment>
    <comment ref="G33" authorId="0" shapeId="0" xr:uid="{00000000-0006-0000-6300-000021000000}">
      <text>
        <r>
          <rPr>
            <sz val="10"/>
            <color rgb="FF333333"/>
            <rFont val="Calibri"/>
            <family val="2"/>
          </rPr>
          <t>MAGNITUDE: The value will be 0, and should be treated as NIL.</t>
        </r>
      </text>
    </comment>
    <comment ref="H33" authorId="0" shapeId="0" xr:uid="{00000000-0006-0000-6300-000022000000}">
      <text>
        <r>
          <rPr>
            <sz val="10"/>
            <color rgb="FF333333"/>
            <rFont val="Calibri"/>
            <family val="2"/>
          </rPr>
          <t>MAGNITUDE: The value will be 0, and should be treated as NIL.</t>
        </r>
      </text>
    </comment>
    <comment ref="I33" authorId="0" shapeId="0" xr:uid="{00000000-0006-0000-6300-000023000000}">
      <text>
        <r>
          <rPr>
            <sz val="10"/>
            <color rgb="FF333333"/>
            <rFont val="Calibri"/>
            <family val="2"/>
          </rPr>
          <t>MAGNITUDE: The value will be 0, and should be treated as NIL.</t>
        </r>
      </text>
    </comment>
    <comment ref="J33" authorId="0" shapeId="0" xr:uid="{00000000-0006-0000-6300-000024000000}">
      <text>
        <r>
          <rPr>
            <sz val="10"/>
            <color rgb="FF333333"/>
            <rFont val="Calibri"/>
            <family val="2"/>
          </rPr>
          <t>MAGNITUDE: The value will be 0, and should be treated as NIL.</t>
        </r>
      </text>
    </comment>
    <comment ref="K33" authorId="0" shapeId="0" xr:uid="{00000000-0006-0000-6300-000025000000}">
      <text>
        <r>
          <rPr>
            <sz val="10"/>
            <color rgb="FF333333"/>
            <rFont val="Calibri"/>
            <family val="2"/>
          </rPr>
          <t>MAGNITUDE: The value will be 0, and should be treated as NIL.</t>
        </r>
      </text>
    </comment>
    <comment ref="L33" authorId="0" shapeId="0" xr:uid="{00000000-0006-0000-6300-000026000000}">
      <text>
        <r>
          <rPr>
            <sz val="10"/>
            <color rgb="FF333333"/>
            <rFont val="Calibri"/>
            <family val="2"/>
          </rPr>
          <t>MAGNITUDE: The value will be 0, and should be treated as NIL.</t>
        </r>
      </text>
    </comment>
    <comment ref="F34" authorId="0" shapeId="0" xr:uid="{00000000-0006-0000-6300-000027000000}">
      <text>
        <r>
          <rPr>
            <sz val="10"/>
            <color rgb="FF333333"/>
            <rFont val="Calibri"/>
            <family val="2"/>
          </rPr>
          <t>QUALIFIER: This data point is an ESTIMATE produced by the UNESCO INSTITUTE FOR STATISTICS.</t>
        </r>
      </text>
    </comment>
    <comment ref="E36" authorId="0" shapeId="0" xr:uid="{00000000-0006-0000-6300-000028000000}">
      <text>
        <r>
          <rPr>
            <sz val="10"/>
            <color rgb="FF333333"/>
            <rFont val="Calibri"/>
            <family val="2"/>
          </rPr>
          <t>MAGNITUDE: The value will be 0, and should be treated as NIL.</t>
        </r>
      </text>
    </comment>
    <comment ref="F36" authorId="0" shapeId="0" xr:uid="{00000000-0006-0000-6300-000029000000}">
      <text>
        <r>
          <rPr>
            <sz val="10"/>
            <color rgb="FF333333"/>
            <rFont val="Calibri"/>
            <family val="2"/>
          </rPr>
          <t>MAGNITUDE: The value will be 0, and should be treated as NIL.</t>
        </r>
      </text>
    </comment>
    <comment ref="C44" authorId="0" shapeId="0" xr:uid="{00000000-0006-0000-6300-00002A000000}">
      <text>
        <r>
          <rPr>
            <sz val="10"/>
            <color rgb="FF333333"/>
            <rFont val="Calibri"/>
            <family val="2"/>
          </rPr>
          <t>MAGNITUDE: The value will be 0, and should be treated as NIL.</t>
        </r>
      </text>
    </comment>
    <comment ref="D44" authorId="0" shapeId="0" xr:uid="{00000000-0006-0000-6300-00002B000000}">
      <text>
        <r>
          <rPr>
            <sz val="10"/>
            <color rgb="FF333333"/>
            <rFont val="Calibri"/>
            <family val="2"/>
          </rPr>
          <t>MAGNITUDE: The value will be 0, and should be treated as NIL.</t>
        </r>
      </text>
    </comment>
  </commentList>
</comments>
</file>

<file path=xl/sharedStrings.xml><?xml version="1.0" encoding="utf-8"?>
<sst xmlns="http://schemas.openxmlformats.org/spreadsheetml/2006/main" count="41884" uniqueCount="442">
  <si>
    <t>Continental Overview: Bridging CESA 16-25 and SDG 4 in Africa  (2010-2020)</t>
  </si>
  <si>
    <t xml:space="preserve">Terms: </t>
  </si>
  <si>
    <t>The UNESCO Institute for Statistics (UIS) encourages the use of its data, publications and other products for informational purposes only</t>
  </si>
  <si>
    <t xml:space="preserve">Users are required to acknowledge the UIS as the source of the data as indicated below: </t>
  </si>
  <si>
    <t>Source: UNESCO Institute for Statistics, September 2020 data update, http://data.uis.unesco.org/</t>
  </si>
  <si>
    <t>Sheet</t>
  </si>
  <si>
    <t>CESA Strategic Objective</t>
  </si>
  <si>
    <t>CESA indicator</t>
  </si>
  <si>
    <t>Total</t>
  </si>
  <si>
    <t>Female</t>
  </si>
  <si>
    <t>Male</t>
  </si>
  <si>
    <t>Indicator Code</t>
  </si>
  <si>
    <t xml:space="preserve">SO 1 </t>
  </si>
  <si>
    <t xml:space="preserve">1.1 </t>
  </si>
  <si>
    <t>4.c</t>
  </si>
  <si>
    <t>4.c.1</t>
  </si>
  <si>
    <t>Proportion of teachers with the minimum required qualifications in pre-primary education, both sexes (%)</t>
  </si>
  <si>
    <t>X</t>
  </si>
  <si>
    <t/>
  </si>
  <si>
    <t>Proportion of teachers with the minimum required qualifications in pre-primary education, female (%)</t>
  </si>
  <si>
    <t>Proportion of teachers with the minimum required qualifications in pre-primary education, male (%)</t>
  </si>
  <si>
    <t>Proportion of teachers with the minimum required qualifications in primary education, both sexes (%)</t>
  </si>
  <si>
    <t>Proportion of teachers with the minimum required qualifications in primary education, female (%)</t>
  </si>
  <si>
    <t>Proportion of teachers with the minimum required qualifications in primary education, male (%)</t>
  </si>
  <si>
    <t>Proportion of teachers with the minimum required qualifications in lower secondary education, both sexes (%)</t>
  </si>
  <si>
    <t>Proportion of teachers with the minimum required qualifications in lower secondary education, female (%)</t>
  </si>
  <si>
    <t>Proportion of teachers with the minimum required qualifications in lower secondary education, male (%)</t>
  </si>
  <si>
    <t>Proportion of teachers with the minimum required qualifications in upper secondary education, both sexes (%)</t>
  </si>
  <si>
    <t>Proportion of teachers with the minimum required qualifications in upper secondary education, female (%)</t>
  </si>
  <si>
    <t>Proportion of teachers with the minimum required qualifications in upper secondary education, male (%)</t>
  </si>
  <si>
    <t>Proportion of teachers with the minimum required qualifications in secondary education, both sexes (%)</t>
  </si>
  <si>
    <t>Proportion of teachers with the minimum required qualifications in secondary education, female (%)</t>
  </si>
  <si>
    <t>Proportion of teachers with the minimum required qualifications in secondary education, male (%)</t>
  </si>
  <si>
    <t>4.c.3</t>
  </si>
  <si>
    <t>Percentage of qualified teachers in pre-primary education, both sexes (%)</t>
  </si>
  <si>
    <t>Percentage of qualified teachers in pre-primary education, female (%)</t>
  </si>
  <si>
    <t>Percentage of qualified teachers in pre-primary education, male (%)</t>
  </si>
  <si>
    <t>Percentage of qualified teachers in primary education, both sexes (%)</t>
  </si>
  <si>
    <t>Percentage of qualified teachers in primary education, female (%)</t>
  </si>
  <si>
    <t>Percentage of qualified teachers in primary education, male (%)</t>
  </si>
  <si>
    <t>Percentage of qualified teachers in lower secondary education, both sexes (%)</t>
  </si>
  <si>
    <t>Percentage of qualified teachers in lower secondary education, female (%)</t>
  </si>
  <si>
    <t>Percentage of qualified teachers in lower secondary education, male (%)</t>
  </si>
  <si>
    <t>Percentage of qualified teachers in upper secondary education, both sexes (%)</t>
  </si>
  <si>
    <t>Percentage of qualified teachers in upper secondary education, female (%)</t>
  </si>
  <si>
    <t>Percentage of qualified teachers in upper secondary education, male (%)</t>
  </si>
  <si>
    <t>Percentage of qualified teachers in secondary education, both sexes (%)</t>
  </si>
  <si>
    <t>Percentage of qualified teachers in secondary education, female (%)</t>
  </si>
  <si>
    <t>Percentage of qualified teachers in secondary education, male (%)</t>
  </si>
  <si>
    <t xml:space="preserve">SO 2 </t>
  </si>
  <si>
    <t xml:space="preserve">2.1 </t>
  </si>
  <si>
    <t>4.a</t>
  </si>
  <si>
    <t>4.a.1</t>
  </si>
  <si>
    <t>Proportion of primary schools with access to basic drinking water (%)</t>
  </si>
  <si>
    <t>Proportion of lower secondary schools with access to basic drinking water (%)</t>
  </si>
  <si>
    <t>Proportion of upper secondary schools with access to basic drinking water (%)</t>
  </si>
  <si>
    <t>Proportion of primary schools with single-sex basic sanitation facilities (%)</t>
  </si>
  <si>
    <t>Proportion of lower secondary schools with single-sex basic sanitation facilities (%)</t>
  </si>
  <si>
    <t>Proportion of upper secondary schools with single-sex basic sanitation facilities (%)</t>
  </si>
  <si>
    <t>Proportion of primary schools with basic handwashing facilities (%)</t>
  </si>
  <si>
    <t>Proportion of lower secondary schools with basic handwashing facilities (%)</t>
  </si>
  <si>
    <t>Proportion of upper secondary schools with basic handwashing facilities (%)</t>
  </si>
  <si>
    <t xml:space="preserve">2.2 </t>
  </si>
  <si>
    <t>Proportion of primary schools with access to adapted infrastructure and materials for students with disabilities (%)</t>
  </si>
  <si>
    <t>Proportion of lower secondary schools with access to adapted infrastructure and materials for students with disabilities (%)</t>
  </si>
  <si>
    <t>Proportion of upper secondary schools with access to adapted infrastructure and materials for students with disabilities (%)</t>
  </si>
  <si>
    <t xml:space="preserve">SO 3 </t>
  </si>
  <si>
    <t xml:space="preserve">3.1 </t>
  </si>
  <si>
    <t>Proportion of primary schools with access to electricity (%)</t>
  </si>
  <si>
    <t>Proportion of lower secondary schools with access to electricity (%)</t>
  </si>
  <si>
    <t>Proportion of upper secondary schools with access to electricity (%)</t>
  </si>
  <si>
    <t xml:space="preserve">SO 4 </t>
  </si>
  <si>
    <t xml:space="preserve">4.1 </t>
  </si>
  <si>
    <t>4.1</t>
  </si>
  <si>
    <t>4.1.3</t>
  </si>
  <si>
    <t>Gross intake ratio to the last grade of primary education, both sexes (%)</t>
  </si>
  <si>
    <t>Gross intake ratio to the last grade of primary education, female (%)</t>
  </si>
  <si>
    <t>Gross intake ratio to the last grade of primary education, male (%)</t>
  </si>
  <si>
    <t>Gross intake ratio to the last grade of lower secondary general education, both sexes (%)</t>
  </si>
  <si>
    <t>Gross intake ratio to the last grade of lower secondary general education, female (%)</t>
  </si>
  <si>
    <t>Gross intake ratio to the last grade of lower secondary general education, male (%)</t>
  </si>
  <si>
    <t xml:space="preserve">4.5 </t>
  </si>
  <si>
    <t>4.1.1</t>
  </si>
  <si>
    <t>Proportion of students in Grade 2 or 3 achieving at least a minimum proficiency level in reading, both sexes (%)</t>
  </si>
  <si>
    <t>Proportion of students in Grade 2 or 3 achieving at least a minimum proficiency level in reading, female (%)</t>
  </si>
  <si>
    <t>Proportion of students in Grade 2 or 3 achieving at least a minimum proficiency level in reading, male (%)</t>
  </si>
  <si>
    <t>Proportion of students at the end of primary education achieving at least a minimum proficiency level in reading, both sexes (%)</t>
  </si>
  <si>
    <t>Proportion of students at the end of primary education achieving at least a minimum proficiency level in reading, female (%)</t>
  </si>
  <si>
    <t>Proportion of students at the end of primary education achieving at least a minimum proficiency level in reading, male (%)</t>
  </si>
  <si>
    <t>Proportion of students at the end of lower secondary education achieving at least a minimum proficiency level in reading, both sexes (%)</t>
  </si>
  <si>
    <t>Proportion of students at the end of lower secondary education achieving at least a minimum proficiency level in reading, female (%)</t>
  </si>
  <si>
    <t>Proportion of students at the end of lower secondary education achieving at least a minimum proficiency level in reading, male (%)</t>
  </si>
  <si>
    <t>Proportion of students in Grade 2 or 3 achieving at least a minimum proficiency level in mathematics, both sexes (%)</t>
  </si>
  <si>
    <t>Proportion of students in Grade 2 or 3 achieving at least a minimum proficiency level in mathematics, female (%)</t>
  </si>
  <si>
    <t>Proportion of students in Grade 2 or 3 achieving at least a minimum proficiency level in mathematics, male (%)</t>
  </si>
  <si>
    <t>Proportion of students at the end of primary education achieving at least a minimum proficiency level in mathematics, both sexes (%)</t>
  </si>
  <si>
    <t>Proportion of students at the end of primary education achieving at least a minimum proficiency level in mathematics, female (%)</t>
  </si>
  <si>
    <t>Proportion of students at the end of primary education achieving at least a minimum proficiency level in mathematics, male (%)</t>
  </si>
  <si>
    <t>Proportion of students at the end of lower secondary education achieving at least a minimum proficiency level in mathematics, both sexes (%)</t>
  </si>
  <si>
    <t>Proportion of students at the end of lower secondary education achieving at least a minimum proficiency level in mathematics, female (%)</t>
  </si>
  <si>
    <t>Proportion of students at the end of lower secondary education achieving at least a minimum proficiency level in mathematics, male (%)</t>
  </si>
  <si>
    <t xml:space="preserve">4.6 </t>
  </si>
  <si>
    <t>4.6</t>
  </si>
  <si>
    <t>4.6.1</t>
  </si>
  <si>
    <t>Proportion of population achieving at least a fixed level of proficiency in functional literacy skills, both sexes (%)</t>
  </si>
  <si>
    <t>Proportion of population achieving at least a fixed level of proficiency in functional literacy skills, female (%)</t>
  </si>
  <si>
    <t>Proportion of population achieving at least a fixed level of proficiency in functional literacy skills, male (%)</t>
  </si>
  <si>
    <t>Proportion of population achieving at least a fixed level of proficiency in functional numeracy skills, both sexes (%)</t>
  </si>
  <si>
    <t>Proportion of population achieving at least a fixed level of proficiency in functional numeracy skills, female (%)</t>
  </si>
  <si>
    <t>Proportion of population achieving at least a fixed level of proficiency in functional numeracy skills, male (%)</t>
  </si>
  <si>
    <t xml:space="preserve">4.7 </t>
  </si>
  <si>
    <t>4.1.4</t>
  </si>
  <si>
    <t>Out-of-school rate for children of primary school age, female (%)</t>
  </si>
  <si>
    <t>Out-of-school rate for adolescents of lower secondary school age, female (%)</t>
  </si>
  <si>
    <t>Out-of-school rate for youth of upper secondary school age, female (%)</t>
  </si>
  <si>
    <t>Out-of-school rate for children, adolescents and youth of primary, lower secondary and upper secondary school age, female (%)</t>
  </si>
  <si>
    <t>Out-of-school rate for children of primary school age, female (household survey data) (%)</t>
  </si>
  <si>
    <t>Out-of-school rate for children of primary school age, urban, female (household survey data) (%)</t>
  </si>
  <si>
    <t>Out-of-school rate for children of primary school age, rural, female (household survey data) (%)</t>
  </si>
  <si>
    <t>Out-of-school rate for adolescents of lower secondary school age, female (household survey data) (%)</t>
  </si>
  <si>
    <t>Out-of-school rate for adolescents of lower secondary school age, urban, female (household survey data) (%)</t>
  </si>
  <si>
    <t>Out-of-school rate for adolescents of lower secondary school age, rural, female (household survey data) (%)</t>
  </si>
  <si>
    <t>Out-of-school rate for youth of upper secondary school age, female (household survey data) (%)</t>
  </si>
  <si>
    <t>Out-of-school rate for youth of upper secondary school age, urban, female (household survey data) (%)</t>
  </si>
  <si>
    <t>Out-of-school rate for youth of upper secondary school age, rural, female (household survey data) (%)</t>
  </si>
  <si>
    <t xml:space="preserve">SO 5 </t>
  </si>
  <si>
    <t xml:space="preserve">5.1 </t>
  </si>
  <si>
    <t>4.5</t>
  </si>
  <si>
    <t>4.5.1</t>
  </si>
  <si>
    <t>Gross enrolment ratio, early childhood education, adjusted gender parity index (GPIA)</t>
  </si>
  <si>
    <t>Gross enrolment ratio, early childhood educational development programmes, adjusted gender parity index (GPIA)</t>
  </si>
  <si>
    <t>Gross enrolment ratio, pre-primary, adjusted gender parity index (GPIA)</t>
  </si>
  <si>
    <t>Gross enrolment ratio for tertiary education, adjusted gender parity index (GPIA)</t>
  </si>
  <si>
    <t xml:space="preserve">SO 6 </t>
  </si>
  <si>
    <t xml:space="preserve">6.1 </t>
  </si>
  <si>
    <t>4.6.2</t>
  </si>
  <si>
    <t>Youth literacy rate, population 15-24 years, both sexes (%)</t>
  </si>
  <si>
    <t>Youth literacy rate, population 15-24 years, female (%)</t>
  </si>
  <si>
    <t>Youth literacy rate, population 15-24 years, male (%)</t>
  </si>
  <si>
    <t xml:space="preserve">6.2 </t>
  </si>
  <si>
    <t>Adult literacy rate, population 15+ years, both sexes (%)</t>
  </si>
  <si>
    <t>Adult literacy rate, population 15+ years, female (%)</t>
  </si>
  <si>
    <t>Adult literacy rate, population 15+ years, male (%)</t>
  </si>
  <si>
    <t>SO 8</t>
  </si>
  <si>
    <t>8.1</t>
  </si>
  <si>
    <t>4.3</t>
  </si>
  <si>
    <t>4.3.3</t>
  </si>
  <si>
    <t>Proportion of 15-24 year-olds enrolled in vocational education, both sexes (%)</t>
  </si>
  <si>
    <t>Proportion of 15-24 year-olds enrolled in vocational education, female (%)</t>
  </si>
  <si>
    <t>Proportion of 15-24 year-olds enrolled in vocational education, male (%)</t>
  </si>
  <si>
    <t>SO 9</t>
  </si>
  <si>
    <t>9.3</t>
  </si>
  <si>
    <t>4.3.2</t>
  </si>
  <si>
    <t>Gross enrolment ratio for tertiary education, both sexes (%)</t>
  </si>
  <si>
    <t>Gross enrolment ratio for tertiary education, female (%)</t>
  </si>
  <si>
    <t>Gross enrolment ratio for tertiary education, male (%)</t>
  </si>
  <si>
    <t>Gross attendance ratio for tertiary education, both sexes (%)</t>
  </si>
  <si>
    <t>Gross attendance ratio for tertiary education, female (%)</t>
  </si>
  <si>
    <t>Gross attendance ratio for tertiary education, male (%)</t>
  </si>
  <si>
    <t>Gross attendance ratio for tertiary education, urban, both sexes (%)</t>
  </si>
  <si>
    <t>Gross attendance ratio for tertiary education, urban, female (%)</t>
  </si>
  <si>
    <t>Gross attendance ratio for tertiary education, urban, male (%)</t>
  </si>
  <si>
    <t>Gross attendance ratio for tertiary education, rural, both sexes (%)</t>
  </si>
  <si>
    <t>Gross attendance ratio for tertiary education, rural, female (%)</t>
  </si>
  <si>
    <t>Gross attendance ratio for tertiary education, rural, male (%)</t>
  </si>
  <si>
    <t>Gross attendance ratio for tertiary education, poorest quintile, both sexes (%)</t>
  </si>
  <si>
    <t>Gross attendance ratio for tertiary education, second quintile, both sexes (%)</t>
  </si>
  <si>
    <t>Gross attendance ratio for tertiary education, middle quintile, both sexes (%)</t>
  </si>
  <si>
    <t>Gross attendance ratio for tertiary education, fourth quintile, both sexes (%)</t>
  </si>
  <si>
    <t>Gross attendance ratio for tertiary education, richest quintile, both sexes (%)</t>
  </si>
  <si>
    <t>SO 10</t>
  </si>
  <si>
    <t>10.4</t>
  </si>
  <si>
    <t>4.7</t>
  </si>
  <si>
    <t>4.7.2</t>
  </si>
  <si>
    <t>Percentage of primary schools providing life skills-based HIV and sexuality education</t>
  </si>
  <si>
    <t>Percentage of lower secondary schools providing life skills-based HIV and sexuality education</t>
  </si>
  <si>
    <t>Percentage of upper secondary schools providing life skills-based HIV and sexuality education</t>
  </si>
  <si>
    <t>Continental Overview: Bridging CESA 16-25 and SDG 4 in Africa (2010-2020)</t>
  </si>
  <si>
    <t>SO 1  - Revitalize the teaching profession to ensure quality and relevance at all levels of education</t>
  </si>
  <si>
    <t xml:space="preserve">    Indicator:  1.1  - Percentage of teachers qualified to teach according to national standards</t>
  </si>
  <si>
    <t>⤹</t>
  </si>
  <si>
    <t>Target 4.c: By 2030, substantially increase the supply of qualified teachers, including through international cooperation for teacher training in developing countries, especially least developed countries and small island developing States</t>
  </si>
  <si>
    <t xml:space="preserve">    Sub-theme:  4.c.1 Proportion of teachers with the minimum required qualifications, by education level. Note: Refinement of the indicator name approved by the Inter-agency and Expert Group on SDG Indicators (IAEG-SDGs) on 13 March and 2 April 2020. Final approval pending the 52nd session of the Statistical Commission in March 2021.</t>
  </si>
  <si>
    <t xml:space="preserve">      Table:  4.c.1 Proportion of teachers with the minimum required qualifications, by education level. Note: Refinement of the indicator name approved by the Inter-agency and Expert Group on SDG Indicators (IAEG-SDGs) on 13 March and 2 April 2020. Final approval pending the 52nd session of the Statistical Commission in March 2021.</t>
  </si>
  <si>
    <t xml:space="preserve">        Indicator:  TRTP.02 - Proportion of teachers with the minimum required qualifications in pre-primary education, both sexes (%)</t>
  </si>
  <si>
    <t>Region</t>
  </si>
  <si>
    <t>Country</t>
  </si>
  <si>
    <t>2010</t>
  </si>
  <si>
    <t>2011</t>
  </si>
  <si>
    <t>2012</t>
  </si>
  <si>
    <t>2013</t>
  </si>
  <si>
    <t>2014</t>
  </si>
  <si>
    <t>2015</t>
  </si>
  <si>
    <t>2016</t>
  </si>
  <si>
    <t>2017</t>
  </si>
  <si>
    <t>2018</t>
  </si>
  <si>
    <t>2019</t>
  </si>
  <si>
    <t>2020</t>
  </si>
  <si>
    <t>Central Africa</t>
  </si>
  <si>
    <t>Burundi</t>
  </si>
  <si>
    <t>..</t>
  </si>
  <si>
    <t>Cameroon</t>
  </si>
  <si>
    <t>Chad</t>
  </si>
  <si>
    <t>Congo</t>
  </si>
  <si>
    <t>Democratic Republic of the Congo</t>
  </si>
  <si>
    <t>Equatorial Guinea</t>
  </si>
  <si>
    <t>Sao Tome and Principe</t>
  </si>
  <si>
    <t>Eastern Africa</t>
  </si>
  <si>
    <t>Comoros</t>
  </si>
  <si>
    <t>Eritrea</t>
  </si>
  <si>
    <t>Kenya</t>
  </si>
  <si>
    <t>Madagascar</t>
  </si>
  <si>
    <t>Mauritius</t>
  </si>
  <si>
    <t>Rwanda</t>
  </si>
  <si>
    <t>Seychelles</t>
  </si>
  <si>
    <t>South Sudan</t>
  </si>
  <si>
    <t>Uganda</t>
  </si>
  <si>
    <t>United Republic of Tanzania</t>
  </si>
  <si>
    <t>Northern Africa</t>
  </si>
  <si>
    <t>Egypt</t>
  </si>
  <si>
    <t>Morocco</t>
  </si>
  <si>
    <t>Tunisia</t>
  </si>
  <si>
    <t>Southern Africa</t>
  </si>
  <si>
    <t>Angola</t>
  </si>
  <si>
    <t>Botswana</t>
  </si>
  <si>
    <t>Eswatini</t>
  </si>
  <si>
    <t>Lesotho</t>
  </si>
  <si>
    <t>Zimbabwe</t>
  </si>
  <si>
    <t>Western Africa</t>
  </si>
  <si>
    <t>Benin</t>
  </si>
  <si>
    <t>Burkina Faso</t>
  </si>
  <si>
    <t>Cabo Verde</t>
  </si>
  <si>
    <t>Côte d'Ivoire</t>
  </si>
  <si>
    <t>Gambia</t>
  </si>
  <si>
    <t>Ghana</t>
  </si>
  <si>
    <t>Guinea-Bissau</t>
  </si>
  <si>
    <t>Liberia</t>
  </si>
  <si>
    <t>Mali</t>
  </si>
  <si>
    <t>Niger</t>
  </si>
  <si>
    <t>Senegal</t>
  </si>
  <si>
    <t>Sierra Leone</t>
  </si>
  <si>
    <t>Togo</t>
  </si>
  <si>
    <t xml:space="preserve">        Indicator:  TRTP.02.F - Proportion of teachers with the minimum required qualifications in pre-primary education, female (%)</t>
  </si>
  <si>
    <t xml:space="preserve">        Indicator:  TRTP.02.M - Proportion of teachers with the minimum required qualifications in pre-primary education, male (%)</t>
  </si>
  <si>
    <t xml:space="preserve">        Indicator:  TRTP.1 - Proportion of teachers with the minimum required qualifications in primary education, both sexes (%)</t>
  </si>
  <si>
    <t>Djibouti</t>
  </si>
  <si>
    <t>Algeria</t>
  </si>
  <si>
    <t>Mauritania</t>
  </si>
  <si>
    <t>Malawi</t>
  </si>
  <si>
    <t>Mozambique</t>
  </si>
  <si>
    <t>Namibia</t>
  </si>
  <si>
    <t>Zambia</t>
  </si>
  <si>
    <t>Guinea</t>
  </si>
  <si>
    <t>Nigeria</t>
  </si>
  <si>
    <t xml:space="preserve">        Indicator:  TRTP.1.F - Proportion of teachers with the minimum required qualifications in primary education, female (%)</t>
  </si>
  <si>
    <t xml:space="preserve">        Indicator:  TRTP.1.M - Proportion of teachers with the minimum required qualifications in primary education, male (%)</t>
  </si>
  <si>
    <t xml:space="preserve">        Indicator:  TRTP.2 - Proportion of teachers with the minimum required qualifications in lower secondary education, both sexes (%)</t>
  </si>
  <si>
    <t>Ethiopia</t>
  </si>
  <si>
    <t xml:space="preserve">        Indicator:  TRTP.2.F - Proportion of teachers with the minimum required qualifications in lower secondary education, female (%)</t>
  </si>
  <si>
    <t xml:space="preserve">        Indicator:  TRTP.2.M - Proportion of teachers with the minimum required qualifications in lower secondary education, male (%)</t>
  </si>
  <si>
    <t xml:space="preserve">        Indicator:  TRTP.3 - Proportion of teachers with the minimum required qualifications in upper secondary education, both sexes (%)</t>
  </si>
  <si>
    <t>Sudan</t>
  </si>
  <si>
    <t xml:space="preserve">        Indicator:  TRTP.3.F - Proportion of teachers with the minimum required qualifications in upper secondary education, female (%)</t>
  </si>
  <si>
    <t xml:space="preserve">        Indicator:  TRTP.3.M - Proportion of teachers with the minimum required qualifications in upper secondary education, male (%)</t>
  </si>
  <si>
    <t xml:space="preserve">        Indicator:  TRTP.2t3 - Proportion of teachers with the minimum required qualifications in secondary education, both sexes (%)</t>
  </si>
  <si>
    <t>Central African Republic</t>
  </si>
  <si>
    <t>South Africa</t>
  </si>
  <si>
    <t xml:space="preserve">        Indicator:  TRTP.2t3.F - Proportion of teachers with the minimum required qualifications in secondary education, female (%)</t>
  </si>
  <si>
    <t xml:space="preserve">        Indicator:  TRTP.2t3.M - Proportion of teachers with the minimum required qualifications in secondary education, male (%)</t>
  </si>
  <si>
    <t xml:space="preserve">    Sub-theme:  4.c.3 Percentage of teachers qualified according to national standards by education level and type of institution</t>
  </si>
  <si>
    <t xml:space="preserve">      Table:  4.c.3 Percentage of teachers qualified according to national standards by education level and type of institution</t>
  </si>
  <si>
    <t xml:space="preserve">        Indicator:  QUTP.02 - Percentage of qualified teachers in pre-primary education, both sexes (%)</t>
  </si>
  <si>
    <t xml:space="preserve">        Indicator:  QUTP.02.F - Percentage of qualified teachers in pre-primary education, female (%)</t>
  </si>
  <si>
    <t xml:space="preserve">        Indicator:  QUTP.02.M - Percentage of qualified teachers in pre-primary education, male (%)</t>
  </si>
  <si>
    <t xml:space="preserve">        Indicator:  QUTP.1 - Percentage of qualified teachers in primary education, both sexes (%)</t>
  </si>
  <si>
    <t xml:space="preserve">        Indicator:  QUTP.1.F - Percentage of qualified teachers in primary education, female (%)</t>
  </si>
  <si>
    <t xml:space="preserve">        Indicator:  QUTP.1.M - Percentage of qualified teachers in primary education, male (%)</t>
  </si>
  <si>
    <t xml:space="preserve">        Indicator:  QUTP.2 - Percentage of qualified teachers in lower secondary education, both sexes (%)</t>
  </si>
  <si>
    <t xml:space="preserve">        Indicator:  QUTP.2.F - Percentage of qualified teachers in lower secondary education, female (%)</t>
  </si>
  <si>
    <t xml:space="preserve">        Indicator:  QUTP.2.M - Percentage of qualified teachers in lower secondary education, male (%)</t>
  </si>
  <si>
    <t xml:space="preserve">        Indicator:  QUTP.3 - Percentage of qualified teachers in upper secondary education, both sexes (%)</t>
  </si>
  <si>
    <t xml:space="preserve">        Indicator:  QUTP.3.F - Percentage of qualified teachers in upper secondary education, female (%)</t>
  </si>
  <si>
    <t xml:space="preserve">        Indicator:  QUTP.3.M - Percentage of qualified teachers in upper secondary education, male (%)</t>
  </si>
  <si>
    <t xml:space="preserve">        Indicator:  QUTP.2t3 - Percentage of qualified teachers in secondary education, both sexes (%)</t>
  </si>
  <si>
    <t xml:space="preserve">        Indicator:  QUTP.2t3.F - Percentage of qualified teachers in secondary education, female (%)</t>
  </si>
  <si>
    <t xml:space="preserve">        Indicator:  QUTP.2t3.M - Percentage of qualified teachers in secondary education, male (%)</t>
  </si>
  <si>
    <t>SO 2  - Build, rehabilitate, preserve education infrastructure and develop policies that ensure a permanent, healthy and conducive learning environment in all sub-sectors and for all, so as to expand access to quality education</t>
  </si>
  <si>
    <t xml:space="preserve">    Indicator:  2.1  - Proportion of schools with access to (i) basic drinking water; (ii) single sex basic sanitation facilities; and (iii) basic hand-washing facilities</t>
  </si>
  <si>
    <t>Target 4.a: Build and upgrade education facilities that are child, disability and gender sensitive and provide safe, non-violent, inclusive and effective learning environments for all</t>
  </si>
  <si>
    <t xml:space="preserve">    Sub-theme:  4.a.1  Proportion of schools offering basic services, by type of service</t>
  </si>
  <si>
    <t xml:space="preserve">      Table:  4.a.1  Proportion of schools offering basic services, by type of service</t>
  </si>
  <si>
    <t xml:space="preserve">        Indicator:  SchBSP.1.WWatA - Proportion of primary schools with access to basic drinking water (%)</t>
  </si>
  <si>
    <t xml:space="preserve">        Indicator:  SchBSP.2.WWatA - Proportion of lower secondary schools with access to basic drinking water (%)</t>
  </si>
  <si>
    <t xml:space="preserve">        Indicator:  SchBSP.3.WWatA - Proportion of upper secondary schools with access to basic drinking water (%)</t>
  </si>
  <si>
    <t xml:space="preserve">        Indicator:  SchBSP.1.WToilA - Proportion of primary schools with single-sex basic sanitation facilities (%)</t>
  </si>
  <si>
    <t xml:space="preserve">        Indicator:  SchBSP.2.WToilA - Proportion of lower secondary schools with single-sex basic sanitation facilities (%)</t>
  </si>
  <si>
    <t xml:space="preserve">        Indicator:  SchBSP.3.WToilA - Proportion of upper secondary schools with single-sex basic sanitation facilities (%)</t>
  </si>
  <si>
    <t xml:space="preserve">        Indicator:  SchBSP.1.WWash - Proportion of primary schools with basic handwashing facilities (%)</t>
  </si>
  <si>
    <t xml:space="preserve">        Indicator:  SchBSP.2.WWash - Proportion of lower secondary schools with basic handwashing facilities (%)</t>
  </si>
  <si>
    <t xml:space="preserve">        Indicator:  SchBSP.3.WWash - Proportion of upper secondary schools with basic handwashing facilities (%)</t>
  </si>
  <si>
    <t xml:space="preserve">    Indicator:  2.2  - Proportion of schools with adapted infrastructure and materials for students with disabilities</t>
  </si>
  <si>
    <t xml:space="preserve">        Indicator:  SchBSP.1.WInfStuDis - Proportion of primary schools with access to adapted infrastructure and materials for students with disabilities (%)</t>
  </si>
  <si>
    <t xml:space="preserve">        Indicator:  SchBSP.2.WInfStuDis - Proportion of lower secondary schools with access to adapted infrastructure and materials for students with disabilities (%)</t>
  </si>
  <si>
    <t xml:space="preserve">        Indicator:  SchBSP.3.WInfStuDis - Proportion of upper secondary schools with access to adapted infrastructure and materials for students with disabilities (%)</t>
  </si>
  <si>
    <t>SO 3  - Harness the capacity of ICT to improve access, quality and management of education and training systems</t>
  </si>
  <si>
    <t xml:space="preserve">    Indicator:  3.1  - Proportion of schools with access to (i) electricity (ii) the Internet for pedagogical purposes and (iii) computers for pedagogical purposes</t>
  </si>
  <si>
    <t xml:space="preserve">        Indicator:  SchBSP.1.WElec - Proportion of primary schools with access to electricity (%)</t>
  </si>
  <si>
    <t xml:space="preserve">        Indicator:  SchBSP.2.WElec - Proportion of lower secondary schools with access to electricity (%)</t>
  </si>
  <si>
    <t xml:space="preserve">        Indicator:  SchBSP.3.WElec - Proportion of upper secondary schools with access to electricity (%)</t>
  </si>
  <si>
    <t>SO 4  - Ensure acquisition of requisite knowledge and skills as well as improved completion rates at all levels and groups through harmonization processes across all levels for national and regional integration</t>
  </si>
  <si>
    <t xml:space="preserve">    Indicator:  4.1  - Gross intake ratio for final year of primary, lower secondary and upper secondary</t>
  </si>
  <si>
    <t>Target 4.1: By 2030, ensure that all girls and boys complete free, equitable and quality primary and secondary education leading to relevant and effective learning outcomes</t>
  </si>
  <si>
    <t xml:space="preserve">    Sub-theme:  4.1.3 Gross intake ratio to the last grade (primary education, lower secondary education)</t>
  </si>
  <si>
    <t xml:space="preserve">      Table:  4.1.3 Gross intake ratio to the last grade (primary education, lower secondary education)</t>
  </si>
  <si>
    <t xml:space="preserve">        Indicator:  AIR.1.Glast - Gross intake ratio to the last grade of primary education, both sexes (%)</t>
  </si>
  <si>
    <t xml:space="preserve">        Indicator:  AIR.1.Glast.F - Gross intake ratio to the last grade of primary education, female (%)</t>
  </si>
  <si>
    <t xml:space="preserve">        Indicator:  AIR.1.Glast.M - Gross intake ratio to the last grade of primary education, male (%)</t>
  </si>
  <si>
    <t xml:space="preserve">        Indicator:  AIR.2.GPV.Glast - Gross intake ratio to the last grade of lower secondary general education, both sexes (%)</t>
  </si>
  <si>
    <t xml:space="preserve">        Indicator:  AIR.2.GPV.Glast.F - Gross intake ratio to the last grade of lower secondary general education, female (%)</t>
  </si>
  <si>
    <t xml:space="preserve">        Indicator:  AIR.2.GPV.Glast.M - Gross intake ratio to the last grade of lower secondary general education, male (%)</t>
  </si>
  <si>
    <t xml:space="preserve">    Indicator:  4.5  - Proportion of children and young people (a) in grade 3; (b) at the end of primary education; and (c) at the end of lower secondary education achieving at least a minimum proficiency level in (i) reading (ii) mathematics and (iii) science, by sex7</t>
  </si>
  <si>
    <t xml:space="preserve">    Sub-theme:  4.1.1 Proportion of children and young people (a) in Grade 2 or 3; (b) at the end of primary education; and (c) at the end of lower secondary education achieving at least a minimum proficiency level in (i) reading and (ii) mathematics, by sex</t>
  </si>
  <si>
    <t xml:space="preserve">      Table:  4.1.1 Achieving at least a minimum proficiency level in reading in Grade 2 or 3</t>
  </si>
  <si>
    <t xml:space="preserve">        Indicator:  Read.G2t3 - Proportion of students in Grade 2 or 3 achieving at least a minimum proficiency level in reading, both sexes (%)</t>
  </si>
  <si>
    <t xml:space="preserve">        Indicator:  Read.G2t3.F - Proportion of students in Grade 2 or 3 achieving at least a minimum proficiency level in reading, female (%)</t>
  </si>
  <si>
    <t xml:space="preserve">        Indicator:  Read.G2t3.M - Proportion of students in Grade 2 or 3 achieving at least a minimum proficiency level in reading, male (%)</t>
  </si>
  <si>
    <t xml:space="preserve">      Table:  4.1.1 Achieving at least a minimum proficiency level in reading at the end of primary education</t>
  </si>
  <si>
    <t xml:space="preserve">        Indicator:  Read.Primary - Proportion of students at the end of primary education achieving at least a minimum proficiency level in reading, both sexes (%)</t>
  </si>
  <si>
    <t xml:space="preserve">        Indicator:  Read.Primary.F - Proportion of students at the end of primary education achieving at least a minimum proficiency level in reading, female (%)</t>
  </si>
  <si>
    <t xml:space="preserve">        Indicator:  Read.Primary.M - Proportion of students at the end of primary education achieving at least a minimum proficiency level in reading, male (%)</t>
  </si>
  <si>
    <t xml:space="preserve">      Table:  4.1.1 Achieving at least a minimum proficiency level in reading at the end of lower secondary education</t>
  </si>
  <si>
    <t xml:space="preserve">        Indicator:  Read.LowerSec - Proportion of students at the end of lower secondary education achieving at least a minimum proficiency level in reading, both sexes (%)</t>
  </si>
  <si>
    <t xml:space="preserve">        Indicator:  Read.LowerSec.F - Proportion of students at the end of lower secondary education achieving at least a minimum proficiency level in reading, female (%)</t>
  </si>
  <si>
    <t xml:space="preserve">        Indicator:  Read.LowerSec.M - Proportion of students at the end of lower secondary education achieving at least a minimum proficiency level in reading, male (%)</t>
  </si>
  <si>
    <t xml:space="preserve">      Table:  4.1.1 Achieving at least a minimum proficiency level in mathematics in Grade 2 or 3</t>
  </si>
  <si>
    <t xml:space="preserve">        Indicator:  Math.G2t3 - Proportion of students in Grade 2 or 3 achieving at least a minimum proficiency level in mathematics, both sexes (%)</t>
  </si>
  <si>
    <t xml:space="preserve">        Indicator:  Math.G2t3.F - Proportion of students in Grade 2 or 3 achieving at least a minimum proficiency level in mathematics, female (%)</t>
  </si>
  <si>
    <t xml:space="preserve">        Indicator:  Math.G2t3.M - Proportion of students in Grade 2 or 3 achieving at least a minimum proficiency level in mathematics, male (%)</t>
  </si>
  <si>
    <t xml:space="preserve">      Table:  4.1.1 Achieving at least a minimum proficiency level in mathematics at the end of primary education</t>
  </si>
  <si>
    <t xml:space="preserve">        Indicator:  Math.Primary - Proportion of students at the end of primary education achieving at least a minimum proficiency level in mathematics, both sexes (%)</t>
  </si>
  <si>
    <t xml:space="preserve">        Indicator:  Math.Primary.F - Proportion of students at the end of primary education achieving at least a minimum proficiency level in mathematics, female (%)</t>
  </si>
  <si>
    <t xml:space="preserve">        Indicator:  Math.Primary.M - Proportion of students at the end of primary education achieving at least a minimum proficiency level in mathematics, male (%)</t>
  </si>
  <si>
    <t xml:space="preserve">      Table:  4.1.1 Achieving at least a minimum proficiency level in mathematics at the end of lower secondary education</t>
  </si>
  <si>
    <t xml:space="preserve">        Indicator:  Math.LowerSec - Proportion of students at the end of lower secondary education achieving at least a minimum proficiency level in mathematics, both sexes (%)</t>
  </si>
  <si>
    <t xml:space="preserve">        Indicator:  Math.LowerSec.F - Proportion of students at the end of lower secondary education achieving at least a minimum proficiency level in mathematics, female (%)</t>
  </si>
  <si>
    <t xml:space="preserve">        Indicator:  Math.LowerSec.M - Proportion of students at the end of lower secondary education achieving at least a minimum proficiency level in mathematics, male (%)</t>
  </si>
  <si>
    <t xml:space="preserve">    Indicator:  4.6  - Proportion of population in a given age group achieving at least a fixed level of proficiency in a) functional literacy and b) numeracy skills, by sex</t>
  </si>
  <si>
    <t xml:space="preserve">Target 4.6: By 2030, ensure that all youth and a substantial proportion of adults, both men and women, achieve literacy and numeracy </t>
  </si>
  <si>
    <t xml:space="preserve">    Sub-theme:  4.6.1 Proportion of population in a given age group achieving at least a fixed level of proficiency in functional (a) literacy and (b) numeracy skills, by sex</t>
  </si>
  <si>
    <t xml:space="preserve">      Table:  4.6.1 Proportion of population in a given age group achieving at least a fixed level of proficiency in functional (a) literacy and (b) numeracy skills, by sex</t>
  </si>
  <si>
    <t xml:space="preserve">        Indicator:  yadult.profiliteracy - Proportion of population achieving at least a fixed level of proficiency in functional literacy skills, both sexes (%)</t>
  </si>
  <si>
    <t xml:space="preserve">        Indicator:  yadult.profiliteracy.F - Proportion of population achieving at least a fixed level of proficiency in functional literacy skills, female (%)</t>
  </si>
  <si>
    <t xml:space="preserve">        Indicator:  yadult.profiliteracy.M - Proportion of population achieving at least a fixed level of proficiency in functional literacy skills, male (%)</t>
  </si>
  <si>
    <t xml:space="preserve">        Indicator:  yadult.profinumeracy - Proportion of population achieving at least a fixed level of proficiency in functional numeracy skills, both sexes (%)</t>
  </si>
  <si>
    <t xml:space="preserve">        Indicator:  yadult.profinumeracy.F - Proportion of population achieving at least a fixed level of proficiency in functional numeracy skills, female (%)</t>
  </si>
  <si>
    <t xml:space="preserve">        Indicator:  yadult.profinumeracy.M - Proportion of population achieving at least a fixed level of proficiency in functional numeracy skills, male (%)</t>
  </si>
  <si>
    <t xml:space="preserve">    Indicator:  4.7  - Percentage of girls who completed secondary school</t>
  </si>
  <si>
    <t xml:space="preserve">    Sub-theme:  4.1.4 Out-of-school rate (primary education, lower secondary education, upper secondary education)</t>
  </si>
  <si>
    <t xml:space="preserve">      Table:  4.1.4 Out-of-school rate by school age and sex (administrative data)</t>
  </si>
  <si>
    <t xml:space="preserve">        Indicator:  ROFST.1.F.cp - Out-of-school rate for children of primary school age, female (%)</t>
  </si>
  <si>
    <t xml:space="preserve">        Indicator:  ROFST.2.F.cp - Out-of-school rate for adolescents of lower secondary school age, female (%)</t>
  </si>
  <si>
    <t xml:space="preserve">        Indicator:  ROFST.3.F.cp - Out-of-school rate for youth of upper secondary school age, female (%)</t>
  </si>
  <si>
    <t xml:space="preserve">        Indicator:  ROFST.1t3.F.cp - Out-of-school rate for children, adolescents and youth of primary, lower secondary and upper secondary school age, female (%)</t>
  </si>
  <si>
    <t xml:space="preserve">      Table:  4.1.4 Out-of-school rate, primary school age by sex and location (household survey data)</t>
  </si>
  <si>
    <t xml:space="preserve">        Indicator:  ROFST.H.1.F - Out-of-school rate for children of primary school age, female (household survey data) (%)</t>
  </si>
  <si>
    <t>Gabon</t>
  </si>
  <si>
    <t xml:space="preserve">        Indicator:  ROFST.H.1.Urb.F - Out-of-school rate for children of primary school age, urban, female (household survey data) (%)</t>
  </si>
  <si>
    <t xml:space="preserve">        Indicator:  ROFST.H.1.Rur.F - Out-of-school rate for children of primary school age, rural, female (household survey data) (%)</t>
  </si>
  <si>
    <t xml:space="preserve">      Table:  4.1.4 Out-of-school rate, lower secondary school age by sex and location (household survey data)</t>
  </si>
  <si>
    <t xml:space="preserve">        Indicator:  ROFST.H.2.F - Out-of-school rate for adolescents of lower secondary school age, female (household survey data) (%)</t>
  </si>
  <si>
    <t xml:space="preserve">        Indicator:  ROFST.H.2.Urb.F - Out-of-school rate for adolescents of lower secondary school age, urban, female (household survey data) (%)</t>
  </si>
  <si>
    <t xml:space="preserve">        Indicator:  ROFST.H.2.Rur.F - Out-of-school rate for adolescents of lower secondary school age, rural, female (household survey data) (%)</t>
  </si>
  <si>
    <t xml:space="preserve">      Table:  4.1.4 Out-of-school rate, upper secondary school age by sex and location (household survey data)</t>
  </si>
  <si>
    <t xml:space="preserve">        Indicator:  ROFST.H.3.F - Out-of-school rate for youth of upper secondary school age, female (household survey data) (%)</t>
  </si>
  <si>
    <t xml:space="preserve">        Indicator:  ROFST.H.3.URB.F - Out-of-school rate for youth of upper secondary school age, urban, female (household survey data) (%)</t>
  </si>
  <si>
    <t xml:space="preserve">        Indicator:  ROFST.H.3.RUR.F - Out-of-school rate for youth of upper secondary school age, rural, female (household survey data) (%)</t>
  </si>
  <si>
    <t>SO 5  - Accelerate processes leading to gender parity and equity</t>
  </si>
  <si>
    <t xml:space="preserve">    Indicator:  5.1  - Gender Parity Index for Gross Enrolment Ratio</t>
  </si>
  <si>
    <t>Target 4.5: By 2030, eliminate gender disparities in education and ensure equal access to all levels of education and vocational training for the vulnerable, including persons with disabilities, indigenous peoples and children in vulnerable situations</t>
  </si>
  <si>
    <t xml:space="preserve">    Sub-theme:  4.5.1 Parity indices (female/male, rural/urban, bottom/top wealth quintile and others such as disability status, indigenous peoples and conflict-affected, as data become available) for all education indicators on this list that can be disaggregated</t>
  </si>
  <si>
    <t xml:space="preserve">      Table:  4.2.4 Gross early childhood education enrolment ratio in (a) pre-primary education and (b) early childhood educational development</t>
  </si>
  <si>
    <t xml:space="preserve">        Indicator:  GER.0.GPIA - Gross enrolment ratio, early childhood education, adjusted gender parity index (GPIA)</t>
  </si>
  <si>
    <t xml:space="preserve">        Indicator:  GER.01.GPIA - Gross enrolment ratio, early childhood educational development programmes, adjusted gender parity index (GPIA)</t>
  </si>
  <si>
    <t>Libya</t>
  </si>
  <si>
    <t xml:space="preserve">        Indicator:  GER.02.GPIA - Gross enrolment ratio, pre-primary, adjusted gender parity index (GPIA)</t>
  </si>
  <si>
    <t xml:space="preserve">      Table:  4.3.2 Gross enrolment ratio for tertiary education by sex ( administrative data )</t>
  </si>
  <si>
    <t xml:space="preserve">        Indicator:  GER.5t8.GPIA - Gross enrolment ratio for tertiary education, adjusted gender parity index (GPIA)</t>
  </si>
  <si>
    <t>SO 6  - Launch comprehensive and effective literacy programmes across the continent to eradicate the scourge of illiteracy</t>
  </si>
  <si>
    <t xml:space="preserve">    Indicator:  6.1  - Youth literacy rate</t>
  </si>
  <si>
    <t xml:space="preserve">    Sub-theme:  4.6.2 Youth/adult literacy rate</t>
  </si>
  <si>
    <t xml:space="preserve">      Table:  4.6.2 Youth/adult literacy rate</t>
  </si>
  <si>
    <t xml:space="preserve">        Indicator:  LR.Ag15t24 - Youth literacy rate, population 15-24 years, both sexes (%)</t>
  </si>
  <si>
    <t xml:space="preserve">        Indicator:  LR.Ag15t24.F - Youth literacy rate, population 15-24 years, female (%)</t>
  </si>
  <si>
    <t xml:space="preserve">        Indicator:  LR.Ag15t24.M - Youth literacy rate, population 15-24 years, male (%)</t>
  </si>
  <si>
    <t xml:space="preserve">    Indicator:  6.2  - Adult Literacy Rate</t>
  </si>
  <si>
    <t xml:space="preserve">        Indicator:  LR.Ag15t99 - Adult literacy rate, population 15+ years, both sexes (%)</t>
  </si>
  <si>
    <t xml:space="preserve">        Indicator:  LR.Ag15t99.F - Adult literacy rate, population 15+ years, female (%)</t>
  </si>
  <si>
    <t xml:space="preserve">        Indicator:  LR.Ag15t99.M - Adult literacy rate, population 15+ years, male (%)</t>
  </si>
  <si>
    <t>SO 8 - Expand TVET opportunities at both secondary and tertiary levels and strengthen linkages between the world of work and education and training systems</t>
  </si>
  <si>
    <t xml:space="preserve">    Indicator:  8.1 - Percentage of total enrolment in secondary and tertiary TVET</t>
  </si>
  <si>
    <t>Target 4.3: By 2030, ensure equal access for all women and men to affordable quality technical, vocational and tertiary education, including university</t>
  </si>
  <si>
    <t xml:space="preserve">    Sub-theme:  4.3.3 Participation rate in technical and vocational programmes (15- to 24-year-olds), by sex</t>
  </si>
  <si>
    <t xml:space="preserve">      Table:  4.3.3 Participation rate in technical and vocational programmes (15- to 24-year-olds), by sex</t>
  </si>
  <si>
    <t xml:space="preserve">        Indicator:  EV1524P.2t5.V - Proportion of 15-24 year-olds enrolled in vocational education, both sexes (%)</t>
  </si>
  <si>
    <t xml:space="preserve">        Indicator:  EV1524P.2t5.V.F - Proportion of 15-24 year-olds enrolled in vocational education, female (%)</t>
  </si>
  <si>
    <t xml:space="preserve">        Indicator:  EV1524P.2t5.V.M - Proportion of 15-24 year-olds enrolled in vocational education, male (%)</t>
  </si>
  <si>
    <t>SO 9 - Revitalize and expand tertiary education, research and innovation to address continental challenges and promote global competitiveness</t>
  </si>
  <si>
    <t xml:space="preserve">    Indicator:  9.3 - Enrolment of students in higher and tertiary education per 100,000 Inhabitants</t>
  </si>
  <si>
    <t xml:space="preserve">    Sub-theme:  4.3.2 Gross enrolment ratio for tertiary education, by sex</t>
  </si>
  <si>
    <t xml:space="preserve">      Table:  4.3.2 Gross enrolment ratio for tertiary education by sex (administrative data)</t>
  </si>
  <si>
    <t xml:space="preserve">        Indicator:  GER.5t8 - Gross enrolment ratio for tertiary education, both sexes (%)</t>
  </si>
  <si>
    <t xml:space="preserve">        Indicator:  GER.5t8.F - Gross enrolment ratio for tertiary education, female (%)</t>
  </si>
  <si>
    <t xml:space="preserve">        Indicator:  GER.5t8.M - Gross enrolment ratio for tertiary education, male (%)</t>
  </si>
  <si>
    <t xml:space="preserve">      Table:  4.3.2. Gross attendance ratio for tertiary education, by sex and location (household survey data)</t>
  </si>
  <si>
    <t xml:space="preserve">        Indicator:  GAR.5t8 - Gross attendance ratio for tertiary education, both sexes (%)</t>
  </si>
  <si>
    <t xml:space="preserve">        Indicator:  GAR.5t8.F - Gross attendance ratio for tertiary education, female (%)</t>
  </si>
  <si>
    <t xml:space="preserve">        Indicator:  GAR.5t8.M - Gross attendance ratio for tertiary education, male (%)</t>
  </si>
  <si>
    <t xml:space="preserve">        Indicator:  GAR.5t8.URB - Gross attendance ratio for tertiary education, urban, both sexes (%)</t>
  </si>
  <si>
    <t xml:space="preserve">        Indicator:  GAR.5t8.URB.F - Gross attendance ratio for tertiary education, urban, female (%)</t>
  </si>
  <si>
    <t xml:space="preserve">        Indicator:  GAR.5t8.URB.M - Gross attendance ratio for tertiary education, urban, male (%)</t>
  </si>
  <si>
    <t xml:space="preserve">        Indicator:  GAR.5t8.RUR - Gross attendance ratio for tertiary education, rural, both sexes (%)</t>
  </si>
  <si>
    <t xml:space="preserve">        Indicator:  GAR.5t8.RUR.F - Gross attendance ratio for tertiary education, rural, female (%)</t>
  </si>
  <si>
    <t xml:space="preserve">        Indicator:  GAR.5t8.RUR.M - Gross attendance ratio for tertiary education, rural, male (%)</t>
  </si>
  <si>
    <t xml:space="preserve">      Table:  4.3.2 Gross attendance ratio for tertiary education by sex and wealth quintile (household survey data)</t>
  </si>
  <si>
    <t xml:space="preserve">        Indicator:  GAR.5t8.Q1 - Gross attendance ratio for tertiary education, poorest quintile, both sexes (%)</t>
  </si>
  <si>
    <t xml:space="preserve">        Indicator:  GAR.5t8.Q2 - Gross attendance ratio for tertiary education, second quintile, both sexes (%)</t>
  </si>
  <si>
    <t xml:space="preserve">        Indicator:  GAR.5t8.Q3 - Gross attendance ratio for tertiary education, middle quintile, both sexes (%)</t>
  </si>
  <si>
    <t xml:space="preserve">        Indicator:  GAR.5t8.Q4 - Gross attendance ratio for tertiary education, fourth quintile, both sexes (%)</t>
  </si>
  <si>
    <t xml:space="preserve">        Indicator:  GAR.5t8.Q5 - Gross attendance ratio for tertiary education, richest quintile, both sexes (%)</t>
  </si>
  <si>
    <t xml:space="preserve">SO 10 -  Promote peace education and conflict prevention and resolution at all levels of education and for all age groups
</t>
  </si>
  <si>
    <t xml:space="preserve">    Indicator:  10.4 - Extent to which (i) global citizenship education and (ii) education for sustainable development, including gender equality and human rights, (iii) Peace, Life Skills, Media and Information Literacy education, are mainstreamed in: (a) national education policies, (b) curricula, (c) teacher education and (d) student assessment</t>
  </si>
  <si>
    <t>Target 4.7: By 2030, ensure all learners acquire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</si>
  <si>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 xml:space="preserve">    Sub-theme:  4.7.2 Percentage of schools that provide life skills-based HIV and sexuality education</t>
  </si>
  <si>
    <t xml:space="preserve">      Table:  4.7.2 Percentage of schools that provide life skills-based HIV and sexuality education</t>
  </si>
  <si>
    <t xml:space="preserve">        Indicator:  SchBSP.1.WHIVSexEd - Percentage of primary schools providing life skills-based HIV and sexuality education</t>
  </si>
  <si>
    <t xml:space="preserve">        Indicator:  SchBSP.2.WHIVSexEd - Percentage of lower secondary schools providing life skills-based HIV and sexuality education</t>
  </si>
  <si>
    <t xml:space="preserve">        Indicator:  SchBSP.3.WHIVSexEd - Percentage of upper secondary schools providing life skills-based HIV and sexuality education</t>
  </si>
  <si>
    <t>SDG Indicator #</t>
  </si>
  <si>
    <t>Related SDG Indicator #</t>
  </si>
  <si>
    <t>Target</t>
  </si>
  <si>
    <t>SDG Indicator Name</t>
  </si>
  <si>
    <t>4.2.4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</si>
</sst>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1"/>
      <color rgb="FF000000"/>
      <name val="Calibri"/>
      <family val="2"/>
      <scheme val="minor"/>
    </font>
    <font>
      <b/>
      <sz val="11"/>
      <color rgb="FFFFFFFF"/>
      <name val="Calibri"/>
      <family val="2"/>
    </font>
    <font>
      <sz val="11"/>
      <color rgb="FF333333"/>
      <name val="Calibri"/>
      <family val="2"/>
    </font>
    <font>
      <u/>
      <sz val="11"/>
      <color rgb="FF000000"/>
      <name val="Calibri"/>
      <family val="2"/>
    </font>
    <font>
      <u/>
      <sz val="11"/>
      <color theme="10"/>
      <name val="Calibri"/>
      <family val="2"/>
    </font>
    <font>
      <sz val="16"/>
      <color rgb="FF333333"/>
      <name val="Calibri"/>
      <family val="2"/>
    </font>
    <font>
      <sz val="10"/>
      <color rgb="FF333333"/>
      <name val="Calibri"/>
      <family val="2"/>
    </font>
  </fonts>
  <fills count="3">
    <fill>
      <patternFill patternType="none"/>
    </fill>
    <fill>
      <patternFill patternType="gray125"/>
    </fill>
    <fill>
      <patternFill patternType="solid">
        <fgColor rgb="FF00A3E3"/>
      </patternFill>
    </fill>
  </fills>
  <borders count="2">
    <border>
      <left/>
      <right/>
      <top/>
      <bottom/>
      <diagonal/>
    </border>
    <border>
      <left/>
      <right/>
      <top/>
      <bottom style="thin">
        <color rgb="FF000000"/>
      </bottom>
      <diagonal/>
    </border>
  </borders>
  <cellStyleXfs count="1">
    <xf numFmtId="0" fontId="0" fillId="0" borderId="0"/>
  </cellStyleXfs>
  <cellXfs count="8">
    <xf numFmtId="0" fontId="0" fillId="0" borderId="0" xfId="0"/>
    <xf numFmtId="0" fontId="1" fillId="2" borderId="1" xfId="0" applyFont="1" applyFill="1" applyBorder="1" applyAlignment="1">
      <alignment horizontal="center" vertical="center" wrapText="1"/>
    </xf>
    <xf numFmtId="0" fontId="1" fillId="2" borderId="0" xfId="0" applyFont="1" applyFill="1" applyAlignment="1">
      <alignment horizontal="left"/>
    </xf>
    <xf numFmtId="164" fontId="2" fillId="0" borderId="0" xfId="0" applyNumberFormat="1" applyFont="1" applyAlignment="1">
      <alignment vertical="center" wrapText="1"/>
    </xf>
    <xf numFmtId="0" fontId="2" fillId="0" borderId="0" xfId="0" applyFont="1" applyAlignment="1">
      <alignment horizontal="center"/>
    </xf>
    <xf numFmtId="0" fontId="3" fillId="0" borderId="0" xfId="0" applyFont="1" applyAlignment="1">
      <alignment horizontal="center" wrapText="1"/>
    </xf>
    <xf numFmtId="0" fontId="4" fillId="0" borderId="0" xfId="0" applyFont="1"/>
    <xf numFmtId="0" fontId="5" fillId="0" borderId="0" xfId="0" applyFont="1"/>
  </cellXfs>
  <cellStyles count="1">
    <cellStyle name="Normal" xfId="0" builtinId="0"/>
  </cellStyles>
  <dxfs count="1">
    <dxf>
      <font>
        <b val="0"/>
        <i val="0"/>
        <strike val="0"/>
        <condense val="0"/>
        <extend val="0"/>
        <outline val="0"/>
        <shadow val="0"/>
        <u val="none"/>
        <vertAlign val="baseline"/>
        <sz val="11"/>
        <color rgb="FF333333"/>
        <name val="Calibri"/>
        <family val="2"/>
        <scheme val="none"/>
      </font>
      <numFmt numFmtId="164" formatCode="0.0"/>
      <alignment horizontal="general"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7:K128" totalsRowShown="0">
  <tableColumns count="11">
    <tableColumn id="1" xr3:uid="{00000000-0010-0000-0000-000001000000}" name="Sheet"/>
    <tableColumn id="2" xr3:uid="{00000000-0010-0000-0000-000002000000}" name="CESA Strategic Objective"/>
    <tableColumn id="3" xr3:uid="{00000000-0010-0000-0000-000003000000}" name="CESA indicator"/>
    <tableColumn id="4" xr3:uid="{00000000-0010-0000-0000-000004000000}" name="Target"/>
    <tableColumn id="5" xr3:uid="{00000000-0010-0000-0000-000005000000}" name="SDG Indicator #"/>
    <tableColumn id="11" xr3:uid="{7ADE5C5A-E69D-45FD-936C-AFE267C940DA}" name="Related SDG Indicator #" dataDxfId="0"/>
    <tableColumn id="6" xr3:uid="{00000000-0010-0000-0000-000006000000}" name="SDG Indicator Name"/>
    <tableColumn id="7" xr3:uid="{00000000-0010-0000-0000-000007000000}" name="Total"/>
    <tableColumn id="8" xr3:uid="{00000000-0010-0000-0000-000008000000}" name="Female"/>
    <tableColumn id="9" xr3:uid="{00000000-0010-0000-0000-000009000000}" name="Male"/>
    <tableColumn id="10" xr3:uid="{00000000-0010-0000-0000-00000A000000}" name="Indicator Code"/>
  </tableColumns>
  <tableStyleInfo name="TableStyleLight2"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A13:M41" totalsRowShown="0">
  <tableColumns count="13">
    <tableColumn id="1" xr3:uid="{00000000-0010-0000-0900-000001000000}" name="Region"/>
    <tableColumn id="2" xr3:uid="{00000000-0010-0000-0900-000002000000}" name="Country"/>
    <tableColumn id="3" xr3:uid="{00000000-0010-0000-0900-000003000000}" name="2010"/>
    <tableColumn id="4" xr3:uid="{00000000-0010-0000-0900-000004000000}" name="2011"/>
    <tableColumn id="5" xr3:uid="{00000000-0010-0000-0900-000005000000}" name="2012"/>
    <tableColumn id="6" xr3:uid="{00000000-0010-0000-0900-000006000000}" name="2013"/>
    <tableColumn id="7" xr3:uid="{00000000-0010-0000-0900-000007000000}" name="2014"/>
    <tableColumn id="8" xr3:uid="{00000000-0010-0000-0900-000008000000}" name="2015"/>
    <tableColumn id="9" xr3:uid="{00000000-0010-0000-0900-000009000000}" name="2016"/>
    <tableColumn id="10" xr3:uid="{00000000-0010-0000-0900-00000A000000}" name="2017"/>
    <tableColumn id="11" xr3:uid="{00000000-0010-0000-0900-00000B000000}" name="2018"/>
    <tableColumn id="12" xr3:uid="{00000000-0010-0000-0900-00000C000000}" name="2019"/>
    <tableColumn id="13" xr3:uid="{00000000-0010-0000-0900-00000D000000}" name="2020"/>
  </tableColumns>
  <tableStyleInfo name="TableStyleLight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3000000}" name="Table102" displayName="Table102" ref="A13:M45" totalsRowShown="0">
  <tableColumns count="13">
    <tableColumn id="1" xr3:uid="{00000000-0010-0000-6300-000001000000}" name="Region"/>
    <tableColumn id="2" xr3:uid="{00000000-0010-0000-6300-000002000000}" name="Country"/>
    <tableColumn id="3" xr3:uid="{00000000-0010-0000-6300-000003000000}" name="2010"/>
    <tableColumn id="4" xr3:uid="{00000000-0010-0000-6300-000004000000}" name="2011"/>
    <tableColumn id="5" xr3:uid="{00000000-0010-0000-6300-000005000000}" name="2012"/>
    <tableColumn id="6" xr3:uid="{00000000-0010-0000-6300-000006000000}" name="2013"/>
    <tableColumn id="7" xr3:uid="{00000000-0010-0000-6300-000007000000}" name="2014"/>
    <tableColumn id="8" xr3:uid="{00000000-0010-0000-6300-000008000000}" name="2015"/>
    <tableColumn id="9" xr3:uid="{00000000-0010-0000-6300-000009000000}" name="2016"/>
    <tableColumn id="10" xr3:uid="{00000000-0010-0000-6300-00000A000000}" name="2017"/>
    <tableColumn id="11" xr3:uid="{00000000-0010-0000-6300-00000B000000}" name="2018"/>
    <tableColumn id="12" xr3:uid="{00000000-0010-0000-6300-00000C000000}" name="2019"/>
    <tableColumn id="13" xr3:uid="{00000000-0010-0000-6300-00000D000000}" name="2020"/>
  </tableColumns>
  <tableStyleInfo name="TableStyleLight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4000000}" name="Table103" displayName="Table103" ref="A13:M45" totalsRowShown="0">
  <tableColumns count="13">
    <tableColumn id="1" xr3:uid="{00000000-0010-0000-6400-000001000000}" name="Region"/>
    <tableColumn id="2" xr3:uid="{00000000-0010-0000-6400-000002000000}" name="Country"/>
    <tableColumn id="3" xr3:uid="{00000000-0010-0000-6400-000003000000}" name="2010"/>
    <tableColumn id="4" xr3:uid="{00000000-0010-0000-6400-000004000000}" name="2011"/>
    <tableColumn id="5" xr3:uid="{00000000-0010-0000-6400-000005000000}" name="2012"/>
    <tableColumn id="6" xr3:uid="{00000000-0010-0000-6400-000006000000}" name="2013"/>
    <tableColumn id="7" xr3:uid="{00000000-0010-0000-6400-000007000000}" name="2014"/>
    <tableColumn id="8" xr3:uid="{00000000-0010-0000-6400-000008000000}" name="2015"/>
    <tableColumn id="9" xr3:uid="{00000000-0010-0000-6400-000009000000}" name="2016"/>
    <tableColumn id="10" xr3:uid="{00000000-0010-0000-6400-00000A000000}" name="2017"/>
    <tableColumn id="11" xr3:uid="{00000000-0010-0000-6400-00000B000000}" name="2018"/>
    <tableColumn id="12" xr3:uid="{00000000-0010-0000-6400-00000C000000}" name="2019"/>
    <tableColumn id="13" xr3:uid="{00000000-0010-0000-6400-00000D000000}" name="2020"/>
  </tableColumns>
  <tableStyleInfo name="TableStyleLight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5000000}" name="Table104" displayName="Table104" ref="A13:M45" totalsRowShown="0">
  <tableColumns count="13">
    <tableColumn id="1" xr3:uid="{00000000-0010-0000-6500-000001000000}" name="Region"/>
    <tableColumn id="2" xr3:uid="{00000000-0010-0000-6500-000002000000}" name="Country"/>
    <tableColumn id="3" xr3:uid="{00000000-0010-0000-6500-000003000000}" name="2010"/>
    <tableColumn id="4" xr3:uid="{00000000-0010-0000-6500-000004000000}" name="2011"/>
    <tableColumn id="5" xr3:uid="{00000000-0010-0000-6500-000005000000}" name="2012"/>
    <tableColumn id="6" xr3:uid="{00000000-0010-0000-6500-000006000000}" name="2013"/>
    <tableColumn id="7" xr3:uid="{00000000-0010-0000-6500-000007000000}" name="2014"/>
    <tableColumn id="8" xr3:uid="{00000000-0010-0000-6500-000008000000}" name="2015"/>
    <tableColumn id="9" xr3:uid="{00000000-0010-0000-6500-000009000000}" name="2016"/>
    <tableColumn id="10" xr3:uid="{00000000-0010-0000-6500-00000A000000}" name="2017"/>
    <tableColumn id="11" xr3:uid="{00000000-0010-0000-6500-00000B000000}" name="2018"/>
    <tableColumn id="12" xr3:uid="{00000000-0010-0000-6500-00000C000000}" name="2019"/>
    <tableColumn id="13" xr3:uid="{00000000-0010-0000-6500-00000D000000}" name="2020"/>
  </tableColumns>
  <tableStyleInfo name="TableStyleLight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6000000}" name="Table105" displayName="Table105" ref="A13:M60" totalsRowShown="0">
  <tableColumns count="13">
    <tableColumn id="1" xr3:uid="{00000000-0010-0000-6600-000001000000}" name="Region"/>
    <tableColumn id="2" xr3:uid="{00000000-0010-0000-6600-000002000000}" name="Country"/>
    <tableColumn id="3" xr3:uid="{00000000-0010-0000-6600-000003000000}" name="2010"/>
    <tableColumn id="4" xr3:uid="{00000000-0010-0000-6600-000004000000}" name="2011"/>
    <tableColumn id="5" xr3:uid="{00000000-0010-0000-6600-000005000000}" name="2012"/>
    <tableColumn id="6" xr3:uid="{00000000-0010-0000-6600-000006000000}" name="2013"/>
    <tableColumn id="7" xr3:uid="{00000000-0010-0000-6600-000007000000}" name="2014"/>
    <tableColumn id="8" xr3:uid="{00000000-0010-0000-6600-000008000000}" name="2015"/>
    <tableColumn id="9" xr3:uid="{00000000-0010-0000-6600-000009000000}" name="2016"/>
    <tableColumn id="10" xr3:uid="{00000000-0010-0000-6600-00000A000000}" name="2017"/>
    <tableColumn id="11" xr3:uid="{00000000-0010-0000-6600-00000B000000}" name="2018"/>
    <tableColumn id="12" xr3:uid="{00000000-0010-0000-6600-00000C000000}" name="2019"/>
    <tableColumn id="13" xr3:uid="{00000000-0010-0000-6600-00000D000000}" name="2020"/>
  </tableColumns>
  <tableStyleInfo name="TableStyleLight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7000000}" name="Table106" displayName="Table106" ref="A13:M60" totalsRowShown="0">
  <tableColumns count="13">
    <tableColumn id="1" xr3:uid="{00000000-0010-0000-6700-000001000000}" name="Region"/>
    <tableColumn id="2" xr3:uid="{00000000-0010-0000-6700-000002000000}" name="Country"/>
    <tableColumn id="3" xr3:uid="{00000000-0010-0000-6700-000003000000}" name="2010"/>
    <tableColumn id="4" xr3:uid="{00000000-0010-0000-6700-000004000000}" name="2011"/>
    <tableColumn id="5" xr3:uid="{00000000-0010-0000-6700-000005000000}" name="2012"/>
    <tableColumn id="6" xr3:uid="{00000000-0010-0000-6700-000006000000}" name="2013"/>
    <tableColumn id="7" xr3:uid="{00000000-0010-0000-6700-000007000000}" name="2014"/>
    <tableColumn id="8" xr3:uid="{00000000-0010-0000-6700-000008000000}" name="2015"/>
    <tableColumn id="9" xr3:uid="{00000000-0010-0000-6700-000009000000}" name="2016"/>
    <tableColumn id="10" xr3:uid="{00000000-0010-0000-6700-00000A000000}" name="2017"/>
    <tableColumn id="11" xr3:uid="{00000000-0010-0000-6700-00000B000000}" name="2018"/>
    <tableColumn id="12" xr3:uid="{00000000-0010-0000-6700-00000C000000}" name="2019"/>
    <tableColumn id="13" xr3:uid="{00000000-0010-0000-6700-00000D000000}" name="2020"/>
  </tableColumns>
  <tableStyleInfo name="TableStyleLight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8000000}" name="Table107" displayName="Table107" ref="A13:M60" totalsRowShown="0">
  <tableColumns count="13">
    <tableColumn id="1" xr3:uid="{00000000-0010-0000-6800-000001000000}" name="Region"/>
    <tableColumn id="2" xr3:uid="{00000000-0010-0000-6800-000002000000}" name="Country"/>
    <tableColumn id="3" xr3:uid="{00000000-0010-0000-6800-000003000000}" name="2010"/>
    <tableColumn id="4" xr3:uid="{00000000-0010-0000-6800-000004000000}" name="2011"/>
    <tableColumn id="5" xr3:uid="{00000000-0010-0000-6800-000005000000}" name="2012"/>
    <tableColumn id="6" xr3:uid="{00000000-0010-0000-6800-000006000000}" name="2013"/>
    <tableColumn id="7" xr3:uid="{00000000-0010-0000-6800-000007000000}" name="2014"/>
    <tableColumn id="8" xr3:uid="{00000000-0010-0000-6800-000008000000}" name="2015"/>
    <tableColumn id="9" xr3:uid="{00000000-0010-0000-6800-000009000000}" name="2016"/>
    <tableColumn id="10" xr3:uid="{00000000-0010-0000-6800-00000A000000}" name="2017"/>
    <tableColumn id="11" xr3:uid="{00000000-0010-0000-6800-00000B000000}" name="2018"/>
    <tableColumn id="12" xr3:uid="{00000000-0010-0000-6800-00000C000000}" name="2019"/>
    <tableColumn id="13" xr3:uid="{00000000-0010-0000-6800-00000D000000}" name="2020"/>
  </tableColumns>
  <tableStyleInfo name="TableStyleLight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9000000}" name="Table108" displayName="Table108" ref="A13:M57" totalsRowShown="0">
  <tableColumns count="13">
    <tableColumn id="1" xr3:uid="{00000000-0010-0000-6900-000001000000}" name="Region"/>
    <tableColumn id="2" xr3:uid="{00000000-0010-0000-6900-000002000000}" name="Country"/>
    <tableColumn id="3" xr3:uid="{00000000-0010-0000-6900-000003000000}" name="2010"/>
    <tableColumn id="4" xr3:uid="{00000000-0010-0000-6900-000004000000}" name="2011"/>
    <tableColumn id="5" xr3:uid="{00000000-0010-0000-6900-000005000000}" name="2012"/>
    <tableColumn id="6" xr3:uid="{00000000-0010-0000-6900-000006000000}" name="2013"/>
    <tableColumn id="7" xr3:uid="{00000000-0010-0000-6900-000007000000}" name="2014"/>
    <tableColumn id="8" xr3:uid="{00000000-0010-0000-6900-000008000000}" name="2015"/>
    <tableColumn id="9" xr3:uid="{00000000-0010-0000-6900-000009000000}" name="2016"/>
    <tableColumn id="10" xr3:uid="{00000000-0010-0000-6900-00000A000000}" name="2017"/>
    <tableColumn id="11" xr3:uid="{00000000-0010-0000-6900-00000B000000}" name="2018"/>
    <tableColumn id="12" xr3:uid="{00000000-0010-0000-6900-00000C000000}" name="2019"/>
    <tableColumn id="13" xr3:uid="{00000000-0010-0000-6900-00000D000000}" name="2020"/>
  </tableColumns>
  <tableStyleInfo name="TableStyleLight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A000000}" name="Table109" displayName="Table109" ref="A13:M57" totalsRowShown="0">
  <tableColumns count="13">
    <tableColumn id="1" xr3:uid="{00000000-0010-0000-6A00-000001000000}" name="Region"/>
    <tableColumn id="2" xr3:uid="{00000000-0010-0000-6A00-000002000000}" name="Country"/>
    <tableColumn id="3" xr3:uid="{00000000-0010-0000-6A00-000003000000}" name="2010"/>
    <tableColumn id="4" xr3:uid="{00000000-0010-0000-6A00-000004000000}" name="2011"/>
    <tableColumn id="5" xr3:uid="{00000000-0010-0000-6A00-000005000000}" name="2012"/>
    <tableColumn id="6" xr3:uid="{00000000-0010-0000-6A00-000006000000}" name="2013"/>
    <tableColumn id="7" xr3:uid="{00000000-0010-0000-6A00-000007000000}" name="2014"/>
    <tableColumn id="8" xr3:uid="{00000000-0010-0000-6A00-000008000000}" name="2015"/>
    <tableColumn id="9" xr3:uid="{00000000-0010-0000-6A00-000009000000}" name="2016"/>
    <tableColumn id="10" xr3:uid="{00000000-0010-0000-6A00-00000A000000}" name="2017"/>
    <tableColumn id="11" xr3:uid="{00000000-0010-0000-6A00-00000B000000}" name="2018"/>
    <tableColumn id="12" xr3:uid="{00000000-0010-0000-6A00-00000C000000}" name="2019"/>
    <tableColumn id="13" xr3:uid="{00000000-0010-0000-6A00-00000D000000}" name="2020"/>
  </tableColumns>
  <tableStyleInfo name="TableStyleLight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B000000}" name="Table110" displayName="Table110" ref="A13:M57" totalsRowShown="0">
  <tableColumns count="13">
    <tableColumn id="1" xr3:uid="{00000000-0010-0000-6B00-000001000000}" name="Region"/>
    <tableColumn id="2" xr3:uid="{00000000-0010-0000-6B00-000002000000}" name="Country"/>
    <tableColumn id="3" xr3:uid="{00000000-0010-0000-6B00-000003000000}" name="2010"/>
    <tableColumn id="4" xr3:uid="{00000000-0010-0000-6B00-000004000000}" name="2011"/>
    <tableColumn id="5" xr3:uid="{00000000-0010-0000-6B00-000005000000}" name="2012"/>
    <tableColumn id="6" xr3:uid="{00000000-0010-0000-6B00-000006000000}" name="2013"/>
    <tableColumn id="7" xr3:uid="{00000000-0010-0000-6B00-000007000000}" name="2014"/>
    <tableColumn id="8" xr3:uid="{00000000-0010-0000-6B00-000008000000}" name="2015"/>
    <tableColumn id="9" xr3:uid="{00000000-0010-0000-6B00-000009000000}" name="2016"/>
    <tableColumn id="10" xr3:uid="{00000000-0010-0000-6B00-00000A000000}" name="2017"/>
    <tableColumn id="11" xr3:uid="{00000000-0010-0000-6B00-00000B000000}" name="2018"/>
    <tableColumn id="12" xr3:uid="{00000000-0010-0000-6B00-00000C000000}" name="2019"/>
    <tableColumn id="13" xr3:uid="{00000000-0010-0000-6B00-00000D000000}" name="2020"/>
  </tableColumns>
  <tableStyleInfo name="TableStyleLight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C000000}" name="Table111" displayName="Table111" ref="A13:M57" totalsRowShown="0">
  <tableColumns count="13">
    <tableColumn id="1" xr3:uid="{00000000-0010-0000-6C00-000001000000}" name="Region"/>
    <tableColumn id="2" xr3:uid="{00000000-0010-0000-6C00-000002000000}" name="Country"/>
    <tableColumn id="3" xr3:uid="{00000000-0010-0000-6C00-000003000000}" name="2010"/>
    <tableColumn id="4" xr3:uid="{00000000-0010-0000-6C00-000004000000}" name="2011"/>
    <tableColumn id="5" xr3:uid="{00000000-0010-0000-6C00-000005000000}" name="2012"/>
    <tableColumn id="6" xr3:uid="{00000000-0010-0000-6C00-000006000000}" name="2013"/>
    <tableColumn id="7" xr3:uid="{00000000-0010-0000-6C00-000007000000}" name="2014"/>
    <tableColumn id="8" xr3:uid="{00000000-0010-0000-6C00-000008000000}" name="2015"/>
    <tableColumn id="9" xr3:uid="{00000000-0010-0000-6C00-000009000000}" name="2016"/>
    <tableColumn id="10" xr3:uid="{00000000-0010-0000-6C00-00000A000000}" name="2017"/>
    <tableColumn id="11" xr3:uid="{00000000-0010-0000-6C00-00000B000000}" name="2018"/>
    <tableColumn id="12" xr3:uid="{00000000-0010-0000-6C00-00000C000000}" name="2019"/>
    <tableColumn id="13" xr3:uid="{00000000-0010-0000-6C00-00000D000000}" name="2020"/>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A13:M39" totalsRowShown="0">
  <tableColumns count="13">
    <tableColumn id="1" xr3:uid="{00000000-0010-0000-0A00-000001000000}" name="Region"/>
    <tableColumn id="2" xr3:uid="{00000000-0010-0000-0A00-000002000000}" name="Country"/>
    <tableColumn id="3" xr3:uid="{00000000-0010-0000-0A00-000003000000}" name="2010"/>
    <tableColumn id="4" xr3:uid="{00000000-0010-0000-0A00-000004000000}" name="2011"/>
    <tableColumn id="5" xr3:uid="{00000000-0010-0000-0A00-000005000000}" name="2012"/>
    <tableColumn id="6" xr3:uid="{00000000-0010-0000-0A00-000006000000}" name="2013"/>
    <tableColumn id="7" xr3:uid="{00000000-0010-0000-0A00-000007000000}" name="2014"/>
    <tableColumn id="8" xr3:uid="{00000000-0010-0000-0A00-000008000000}" name="2015"/>
    <tableColumn id="9" xr3:uid="{00000000-0010-0000-0A00-000009000000}" name="2016"/>
    <tableColumn id="10" xr3:uid="{00000000-0010-0000-0A00-00000A000000}" name="2017"/>
    <tableColumn id="11" xr3:uid="{00000000-0010-0000-0A00-00000B000000}" name="2018"/>
    <tableColumn id="12" xr3:uid="{00000000-0010-0000-0A00-00000C000000}" name="2019"/>
    <tableColumn id="13" xr3:uid="{00000000-0010-0000-0A00-00000D000000}" name="2020"/>
  </tableColumns>
  <tableStyleInfo name="TableStyleLight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D000000}" name="Table112" displayName="Table112" ref="A13:M57" totalsRowShown="0">
  <tableColumns count="13">
    <tableColumn id="1" xr3:uid="{00000000-0010-0000-6D00-000001000000}" name="Region"/>
    <tableColumn id="2" xr3:uid="{00000000-0010-0000-6D00-000002000000}" name="Country"/>
    <tableColumn id="3" xr3:uid="{00000000-0010-0000-6D00-000003000000}" name="2010"/>
    <tableColumn id="4" xr3:uid="{00000000-0010-0000-6D00-000004000000}" name="2011"/>
    <tableColumn id="5" xr3:uid="{00000000-0010-0000-6D00-000005000000}" name="2012"/>
    <tableColumn id="6" xr3:uid="{00000000-0010-0000-6D00-000006000000}" name="2013"/>
    <tableColumn id="7" xr3:uid="{00000000-0010-0000-6D00-000007000000}" name="2014"/>
    <tableColumn id="8" xr3:uid="{00000000-0010-0000-6D00-000008000000}" name="2015"/>
    <tableColumn id="9" xr3:uid="{00000000-0010-0000-6D00-000009000000}" name="2016"/>
    <tableColumn id="10" xr3:uid="{00000000-0010-0000-6D00-00000A000000}" name="2017"/>
    <tableColumn id="11" xr3:uid="{00000000-0010-0000-6D00-00000B000000}" name="2018"/>
    <tableColumn id="12" xr3:uid="{00000000-0010-0000-6D00-00000C000000}" name="2019"/>
    <tableColumn id="13" xr3:uid="{00000000-0010-0000-6D00-00000D000000}" name="2020"/>
  </tableColumns>
  <tableStyleInfo name="TableStyleLight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E000000}" name="Table113" displayName="Table113" ref="A13:M57" totalsRowShown="0">
  <tableColumns count="13">
    <tableColumn id="1" xr3:uid="{00000000-0010-0000-6E00-000001000000}" name="Region"/>
    <tableColumn id="2" xr3:uid="{00000000-0010-0000-6E00-000002000000}" name="Country"/>
    <tableColumn id="3" xr3:uid="{00000000-0010-0000-6E00-000003000000}" name="2010"/>
    <tableColumn id="4" xr3:uid="{00000000-0010-0000-6E00-000004000000}" name="2011"/>
    <tableColumn id="5" xr3:uid="{00000000-0010-0000-6E00-000005000000}" name="2012"/>
    <tableColumn id="6" xr3:uid="{00000000-0010-0000-6E00-000006000000}" name="2013"/>
    <tableColumn id="7" xr3:uid="{00000000-0010-0000-6E00-000007000000}" name="2014"/>
    <tableColumn id="8" xr3:uid="{00000000-0010-0000-6E00-000008000000}" name="2015"/>
    <tableColumn id="9" xr3:uid="{00000000-0010-0000-6E00-000009000000}" name="2016"/>
    <tableColumn id="10" xr3:uid="{00000000-0010-0000-6E00-00000A000000}" name="2017"/>
    <tableColumn id="11" xr3:uid="{00000000-0010-0000-6E00-00000B000000}" name="2018"/>
    <tableColumn id="12" xr3:uid="{00000000-0010-0000-6E00-00000C000000}" name="2019"/>
    <tableColumn id="13" xr3:uid="{00000000-0010-0000-6E00-00000D000000}" name="2020"/>
  </tableColumns>
  <tableStyleInfo name="TableStyleLight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F000000}" name="Table114" displayName="Table114" ref="A13:M57" totalsRowShown="0">
  <tableColumns count="13">
    <tableColumn id="1" xr3:uid="{00000000-0010-0000-6F00-000001000000}" name="Region"/>
    <tableColumn id="2" xr3:uid="{00000000-0010-0000-6F00-000002000000}" name="Country"/>
    <tableColumn id="3" xr3:uid="{00000000-0010-0000-6F00-000003000000}" name="2010"/>
    <tableColumn id="4" xr3:uid="{00000000-0010-0000-6F00-000004000000}" name="2011"/>
    <tableColumn id="5" xr3:uid="{00000000-0010-0000-6F00-000005000000}" name="2012"/>
    <tableColumn id="6" xr3:uid="{00000000-0010-0000-6F00-000006000000}" name="2013"/>
    <tableColumn id="7" xr3:uid="{00000000-0010-0000-6F00-000007000000}" name="2014"/>
    <tableColumn id="8" xr3:uid="{00000000-0010-0000-6F00-000008000000}" name="2015"/>
    <tableColumn id="9" xr3:uid="{00000000-0010-0000-6F00-000009000000}" name="2016"/>
    <tableColumn id="10" xr3:uid="{00000000-0010-0000-6F00-00000A000000}" name="2017"/>
    <tableColumn id="11" xr3:uid="{00000000-0010-0000-6F00-00000B000000}" name="2018"/>
    <tableColumn id="12" xr3:uid="{00000000-0010-0000-6F00-00000C000000}" name="2019"/>
    <tableColumn id="13" xr3:uid="{00000000-0010-0000-6F00-00000D000000}" name="2020"/>
  </tableColumns>
  <tableStyleInfo name="TableStyleLight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0000000}" name="Table115" displayName="Table115" ref="A13:M57" totalsRowShown="0">
  <tableColumns count="13">
    <tableColumn id="1" xr3:uid="{00000000-0010-0000-7000-000001000000}" name="Region"/>
    <tableColumn id="2" xr3:uid="{00000000-0010-0000-7000-000002000000}" name="Country"/>
    <tableColumn id="3" xr3:uid="{00000000-0010-0000-7000-000003000000}" name="2010"/>
    <tableColumn id="4" xr3:uid="{00000000-0010-0000-7000-000004000000}" name="2011"/>
    <tableColumn id="5" xr3:uid="{00000000-0010-0000-7000-000005000000}" name="2012"/>
    <tableColumn id="6" xr3:uid="{00000000-0010-0000-7000-000006000000}" name="2013"/>
    <tableColumn id="7" xr3:uid="{00000000-0010-0000-7000-000007000000}" name="2014"/>
    <tableColumn id="8" xr3:uid="{00000000-0010-0000-7000-000008000000}" name="2015"/>
    <tableColumn id="9" xr3:uid="{00000000-0010-0000-7000-000009000000}" name="2016"/>
    <tableColumn id="10" xr3:uid="{00000000-0010-0000-7000-00000A000000}" name="2017"/>
    <tableColumn id="11" xr3:uid="{00000000-0010-0000-7000-00000B000000}" name="2018"/>
    <tableColumn id="12" xr3:uid="{00000000-0010-0000-7000-00000C000000}" name="2019"/>
    <tableColumn id="13" xr3:uid="{00000000-0010-0000-7000-00000D000000}" name="2020"/>
  </tableColumns>
  <tableStyleInfo name="TableStyleLight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1000000}" name="Table116" displayName="Table116" ref="A13:M56" totalsRowShown="0">
  <tableColumns count="13">
    <tableColumn id="1" xr3:uid="{00000000-0010-0000-7100-000001000000}" name="Region"/>
    <tableColumn id="2" xr3:uid="{00000000-0010-0000-7100-000002000000}" name="Country"/>
    <tableColumn id="3" xr3:uid="{00000000-0010-0000-7100-000003000000}" name="2010"/>
    <tableColumn id="4" xr3:uid="{00000000-0010-0000-7100-000004000000}" name="2011"/>
    <tableColumn id="5" xr3:uid="{00000000-0010-0000-7100-000005000000}" name="2012"/>
    <tableColumn id="6" xr3:uid="{00000000-0010-0000-7100-000006000000}" name="2013"/>
    <tableColumn id="7" xr3:uid="{00000000-0010-0000-7100-000007000000}" name="2014"/>
    <tableColumn id="8" xr3:uid="{00000000-0010-0000-7100-000008000000}" name="2015"/>
    <tableColumn id="9" xr3:uid="{00000000-0010-0000-7100-000009000000}" name="2016"/>
    <tableColumn id="10" xr3:uid="{00000000-0010-0000-7100-00000A000000}" name="2017"/>
    <tableColumn id="11" xr3:uid="{00000000-0010-0000-7100-00000B000000}" name="2018"/>
    <tableColumn id="12" xr3:uid="{00000000-0010-0000-7100-00000C000000}" name="2019"/>
    <tableColumn id="13" xr3:uid="{00000000-0010-0000-7100-00000D000000}" name="2020"/>
  </tableColumns>
  <tableStyleInfo name="TableStyleLight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2000000}" name="Table117" displayName="Table117" ref="A13:M55" totalsRowShown="0">
  <tableColumns count="13">
    <tableColumn id="1" xr3:uid="{00000000-0010-0000-7200-000001000000}" name="Region"/>
    <tableColumn id="2" xr3:uid="{00000000-0010-0000-7200-000002000000}" name="Country"/>
    <tableColumn id="3" xr3:uid="{00000000-0010-0000-7200-000003000000}" name="2010"/>
    <tableColumn id="4" xr3:uid="{00000000-0010-0000-7200-000004000000}" name="2011"/>
    <tableColumn id="5" xr3:uid="{00000000-0010-0000-7200-000005000000}" name="2012"/>
    <tableColumn id="6" xr3:uid="{00000000-0010-0000-7200-000006000000}" name="2013"/>
    <tableColumn id="7" xr3:uid="{00000000-0010-0000-7200-000007000000}" name="2014"/>
    <tableColumn id="8" xr3:uid="{00000000-0010-0000-7200-000008000000}" name="2015"/>
    <tableColumn id="9" xr3:uid="{00000000-0010-0000-7200-000009000000}" name="2016"/>
    <tableColumn id="10" xr3:uid="{00000000-0010-0000-7200-00000A000000}" name="2017"/>
    <tableColumn id="11" xr3:uid="{00000000-0010-0000-7200-00000B000000}" name="2018"/>
    <tableColumn id="12" xr3:uid="{00000000-0010-0000-7200-00000C000000}" name="2019"/>
    <tableColumn id="13" xr3:uid="{00000000-0010-0000-7200-00000D000000}" name="2020"/>
  </tableColumns>
  <tableStyleInfo name="TableStyleLight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3000000}" name="Table118" displayName="Table118" ref="A13:M55" totalsRowShown="0">
  <tableColumns count="13">
    <tableColumn id="1" xr3:uid="{00000000-0010-0000-7300-000001000000}" name="Region"/>
    <tableColumn id="2" xr3:uid="{00000000-0010-0000-7300-000002000000}" name="Country"/>
    <tableColumn id="3" xr3:uid="{00000000-0010-0000-7300-000003000000}" name="2010"/>
    <tableColumn id="4" xr3:uid="{00000000-0010-0000-7300-000004000000}" name="2011"/>
    <tableColumn id="5" xr3:uid="{00000000-0010-0000-7300-000005000000}" name="2012"/>
    <tableColumn id="6" xr3:uid="{00000000-0010-0000-7300-000006000000}" name="2013"/>
    <tableColumn id="7" xr3:uid="{00000000-0010-0000-7300-000007000000}" name="2014"/>
    <tableColumn id="8" xr3:uid="{00000000-0010-0000-7300-000008000000}" name="2015"/>
    <tableColumn id="9" xr3:uid="{00000000-0010-0000-7300-000009000000}" name="2016"/>
    <tableColumn id="10" xr3:uid="{00000000-0010-0000-7300-00000A000000}" name="2017"/>
    <tableColumn id="11" xr3:uid="{00000000-0010-0000-7300-00000B000000}" name="2018"/>
    <tableColumn id="12" xr3:uid="{00000000-0010-0000-7300-00000C000000}" name="2019"/>
    <tableColumn id="13" xr3:uid="{00000000-0010-0000-7300-00000D000000}" name="2020"/>
  </tableColumns>
  <tableStyleInfo name="TableStyleLight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4000000}" name="Table119" displayName="Table119" ref="A13:M55" totalsRowShown="0">
  <tableColumns count="13">
    <tableColumn id="1" xr3:uid="{00000000-0010-0000-7400-000001000000}" name="Region"/>
    <tableColumn id="2" xr3:uid="{00000000-0010-0000-7400-000002000000}" name="Country"/>
    <tableColumn id="3" xr3:uid="{00000000-0010-0000-7400-000003000000}" name="2010"/>
    <tableColumn id="4" xr3:uid="{00000000-0010-0000-7400-000004000000}" name="2011"/>
    <tableColumn id="5" xr3:uid="{00000000-0010-0000-7400-000005000000}" name="2012"/>
    <tableColumn id="6" xr3:uid="{00000000-0010-0000-7400-000006000000}" name="2013"/>
    <tableColumn id="7" xr3:uid="{00000000-0010-0000-7400-000007000000}" name="2014"/>
    <tableColumn id="8" xr3:uid="{00000000-0010-0000-7400-000008000000}" name="2015"/>
    <tableColumn id="9" xr3:uid="{00000000-0010-0000-7400-000009000000}" name="2016"/>
    <tableColumn id="10" xr3:uid="{00000000-0010-0000-7400-00000A000000}" name="2017"/>
    <tableColumn id="11" xr3:uid="{00000000-0010-0000-7400-00000B000000}" name="2018"/>
    <tableColumn id="12" xr3:uid="{00000000-0010-0000-7400-00000C000000}" name="2019"/>
    <tableColumn id="13" xr3:uid="{00000000-0010-0000-7400-00000D000000}" name="2020"/>
  </tableColumns>
  <tableStyleInfo name="TableStyleLight2"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5000000}" name="Table120" displayName="Table120" ref="A13:M56" totalsRowShown="0">
  <tableColumns count="13">
    <tableColumn id="1" xr3:uid="{00000000-0010-0000-7500-000001000000}" name="Region"/>
    <tableColumn id="2" xr3:uid="{00000000-0010-0000-7500-000002000000}" name="Country"/>
    <tableColumn id="3" xr3:uid="{00000000-0010-0000-7500-000003000000}" name="2010"/>
    <tableColumn id="4" xr3:uid="{00000000-0010-0000-7500-000004000000}" name="2011"/>
    <tableColumn id="5" xr3:uid="{00000000-0010-0000-7500-000005000000}" name="2012"/>
    <tableColumn id="6" xr3:uid="{00000000-0010-0000-7500-000006000000}" name="2013"/>
    <tableColumn id="7" xr3:uid="{00000000-0010-0000-7500-000007000000}" name="2014"/>
    <tableColumn id="8" xr3:uid="{00000000-0010-0000-7500-000008000000}" name="2015"/>
    <tableColumn id="9" xr3:uid="{00000000-0010-0000-7500-000009000000}" name="2016"/>
    <tableColumn id="10" xr3:uid="{00000000-0010-0000-7500-00000A000000}" name="2017"/>
    <tableColumn id="11" xr3:uid="{00000000-0010-0000-7500-00000B000000}" name="2018"/>
    <tableColumn id="12" xr3:uid="{00000000-0010-0000-7500-00000C000000}" name="2019"/>
    <tableColumn id="13" xr3:uid="{00000000-0010-0000-7500-00000D000000}" name="2020"/>
  </tableColumns>
  <tableStyleInfo name="TableStyleLight2"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6000000}" name="Table121" displayName="Table121" ref="A13:M57" totalsRowShown="0">
  <tableColumns count="13">
    <tableColumn id="1" xr3:uid="{00000000-0010-0000-7600-000001000000}" name="Region"/>
    <tableColumn id="2" xr3:uid="{00000000-0010-0000-7600-000002000000}" name="Country"/>
    <tableColumn id="3" xr3:uid="{00000000-0010-0000-7600-000003000000}" name="2010"/>
    <tableColumn id="4" xr3:uid="{00000000-0010-0000-7600-000004000000}" name="2011"/>
    <tableColumn id="5" xr3:uid="{00000000-0010-0000-7600-000005000000}" name="2012"/>
    <tableColumn id="6" xr3:uid="{00000000-0010-0000-7600-000006000000}" name="2013"/>
    <tableColumn id="7" xr3:uid="{00000000-0010-0000-7600-000007000000}" name="2014"/>
    <tableColumn id="8" xr3:uid="{00000000-0010-0000-7600-000008000000}" name="2015"/>
    <tableColumn id="9" xr3:uid="{00000000-0010-0000-7600-000009000000}" name="2016"/>
    <tableColumn id="10" xr3:uid="{00000000-0010-0000-7600-00000A000000}" name="2017"/>
    <tableColumn id="11" xr3:uid="{00000000-0010-0000-7600-00000B000000}" name="2018"/>
    <tableColumn id="12" xr3:uid="{00000000-0010-0000-7600-00000C000000}" name="2019"/>
    <tableColumn id="13" xr3:uid="{00000000-0010-0000-7600-00000D000000}" name="2020"/>
  </tableColumns>
  <tableStyleInfo name="TableStyleLight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A13:M39" totalsRowShown="0">
  <tableColumns count="13">
    <tableColumn id="1" xr3:uid="{00000000-0010-0000-0B00-000001000000}" name="Region"/>
    <tableColumn id="2" xr3:uid="{00000000-0010-0000-0B00-000002000000}" name="Country"/>
    <tableColumn id="3" xr3:uid="{00000000-0010-0000-0B00-000003000000}" name="2010"/>
    <tableColumn id="4" xr3:uid="{00000000-0010-0000-0B00-000004000000}" name="2011"/>
    <tableColumn id="5" xr3:uid="{00000000-0010-0000-0B00-000005000000}" name="2012"/>
    <tableColumn id="6" xr3:uid="{00000000-0010-0000-0B00-000006000000}" name="2013"/>
    <tableColumn id="7" xr3:uid="{00000000-0010-0000-0B00-000007000000}" name="2014"/>
    <tableColumn id="8" xr3:uid="{00000000-0010-0000-0B00-000008000000}" name="2015"/>
    <tableColumn id="9" xr3:uid="{00000000-0010-0000-0B00-000009000000}" name="2016"/>
    <tableColumn id="10" xr3:uid="{00000000-0010-0000-0B00-00000A000000}" name="2017"/>
    <tableColumn id="11" xr3:uid="{00000000-0010-0000-0B00-00000B000000}" name="2018"/>
    <tableColumn id="12" xr3:uid="{00000000-0010-0000-0B00-00000C000000}" name="2019"/>
    <tableColumn id="13" xr3:uid="{00000000-0010-0000-0B00-00000D000000}" name="2020"/>
  </tableColumns>
  <tableStyleInfo name="TableStyleLight2"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7000000}" name="Table122" displayName="Table122" ref="A13:M29" totalsRowShown="0">
  <tableColumns count="13">
    <tableColumn id="1" xr3:uid="{00000000-0010-0000-7700-000001000000}" name="Region"/>
    <tableColumn id="2" xr3:uid="{00000000-0010-0000-7700-000002000000}" name="Country"/>
    <tableColumn id="3" xr3:uid="{00000000-0010-0000-7700-000003000000}" name="2010"/>
    <tableColumn id="4" xr3:uid="{00000000-0010-0000-7700-000004000000}" name="2011"/>
    <tableColumn id="5" xr3:uid="{00000000-0010-0000-7700-000005000000}" name="2012"/>
    <tableColumn id="6" xr3:uid="{00000000-0010-0000-7700-000006000000}" name="2013"/>
    <tableColumn id="7" xr3:uid="{00000000-0010-0000-7700-000007000000}" name="2014"/>
    <tableColumn id="8" xr3:uid="{00000000-0010-0000-7700-000008000000}" name="2015"/>
    <tableColumn id="9" xr3:uid="{00000000-0010-0000-7700-000009000000}" name="2016"/>
    <tableColumn id="10" xr3:uid="{00000000-0010-0000-7700-00000A000000}" name="2017"/>
    <tableColumn id="11" xr3:uid="{00000000-0010-0000-7700-00000B000000}" name="2018"/>
    <tableColumn id="12" xr3:uid="{00000000-0010-0000-7700-00000C000000}" name="2019"/>
    <tableColumn id="13" xr3:uid="{00000000-0010-0000-7700-00000D000000}" name="2020"/>
  </tableColumns>
  <tableStyleInfo name="TableStyleLight2"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8000000}" name="Table123" displayName="Table123" ref="A13:M28" totalsRowShown="0">
  <tableColumns count="13">
    <tableColumn id="1" xr3:uid="{00000000-0010-0000-7800-000001000000}" name="Region"/>
    <tableColumn id="2" xr3:uid="{00000000-0010-0000-7800-000002000000}" name="Country"/>
    <tableColumn id="3" xr3:uid="{00000000-0010-0000-7800-000003000000}" name="2010"/>
    <tableColumn id="4" xr3:uid="{00000000-0010-0000-7800-000004000000}" name="2011"/>
    <tableColumn id="5" xr3:uid="{00000000-0010-0000-7800-000005000000}" name="2012"/>
    <tableColumn id="6" xr3:uid="{00000000-0010-0000-7800-000006000000}" name="2013"/>
    <tableColumn id="7" xr3:uid="{00000000-0010-0000-7800-000007000000}" name="2014"/>
    <tableColumn id="8" xr3:uid="{00000000-0010-0000-7800-000008000000}" name="2015"/>
    <tableColumn id="9" xr3:uid="{00000000-0010-0000-7800-000009000000}" name="2016"/>
    <tableColumn id="10" xr3:uid="{00000000-0010-0000-7800-00000A000000}" name="2017"/>
    <tableColumn id="11" xr3:uid="{00000000-0010-0000-7800-00000B000000}" name="2018"/>
    <tableColumn id="12" xr3:uid="{00000000-0010-0000-7800-00000C000000}" name="2019"/>
    <tableColumn id="13" xr3:uid="{00000000-0010-0000-7800-00000D000000}" name="2020"/>
  </tableColumns>
  <tableStyleInfo name="TableStyleLight2"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9000000}" name="Table124" displayName="Table124" ref="A13:M29" totalsRowShown="0">
  <tableColumns count="13">
    <tableColumn id="1" xr3:uid="{00000000-0010-0000-7900-000001000000}" name="Region"/>
    <tableColumn id="2" xr3:uid="{00000000-0010-0000-7900-000002000000}" name="Country"/>
    <tableColumn id="3" xr3:uid="{00000000-0010-0000-7900-000003000000}" name="2010"/>
    <tableColumn id="4" xr3:uid="{00000000-0010-0000-7900-000004000000}" name="2011"/>
    <tableColumn id="5" xr3:uid="{00000000-0010-0000-7900-000005000000}" name="2012"/>
    <tableColumn id="6" xr3:uid="{00000000-0010-0000-7900-000006000000}" name="2013"/>
    <tableColumn id="7" xr3:uid="{00000000-0010-0000-7900-000007000000}" name="2014"/>
    <tableColumn id="8" xr3:uid="{00000000-0010-0000-7900-000008000000}" name="2015"/>
    <tableColumn id="9" xr3:uid="{00000000-0010-0000-7900-000009000000}" name="2016"/>
    <tableColumn id="10" xr3:uid="{00000000-0010-0000-7900-00000A000000}" name="2017"/>
    <tableColumn id="11" xr3:uid="{00000000-0010-0000-7900-00000B000000}" name="2018"/>
    <tableColumn id="12" xr3:uid="{00000000-0010-0000-7900-00000C000000}" name="2019"/>
    <tableColumn id="13" xr3:uid="{00000000-0010-0000-7900-00000D000000}" name="2020"/>
  </tableColumns>
  <tableStyleInfo name="TableStyleLight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A13:M39" totalsRowShown="0">
  <tableColumns count="13">
    <tableColumn id="1" xr3:uid="{00000000-0010-0000-0C00-000001000000}" name="Region"/>
    <tableColumn id="2" xr3:uid="{00000000-0010-0000-0C00-000002000000}" name="Country"/>
    <tableColumn id="3" xr3:uid="{00000000-0010-0000-0C00-000003000000}" name="2010"/>
    <tableColumn id="4" xr3:uid="{00000000-0010-0000-0C00-000004000000}" name="2011"/>
    <tableColumn id="5" xr3:uid="{00000000-0010-0000-0C00-000005000000}" name="2012"/>
    <tableColumn id="6" xr3:uid="{00000000-0010-0000-0C00-000006000000}" name="2013"/>
    <tableColumn id="7" xr3:uid="{00000000-0010-0000-0C00-000007000000}" name="2014"/>
    <tableColumn id="8" xr3:uid="{00000000-0010-0000-0C00-000008000000}" name="2015"/>
    <tableColumn id="9" xr3:uid="{00000000-0010-0000-0C00-000009000000}" name="2016"/>
    <tableColumn id="10" xr3:uid="{00000000-0010-0000-0C00-00000A000000}" name="2017"/>
    <tableColumn id="11" xr3:uid="{00000000-0010-0000-0C00-00000B000000}" name="2018"/>
    <tableColumn id="12" xr3:uid="{00000000-0010-0000-0C00-00000C000000}" name="2019"/>
    <tableColumn id="13" xr3:uid="{00000000-0010-0000-0C00-00000D000000}" name="2020"/>
  </tableColumns>
  <tableStyleInfo name="TableStyleLight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A13:M48" totalsRowShown="0">
  <tableColumns count="13">
    <tableColumn id="1" xr3:uid="{00000000-0010-0000-0D00-000001000000}" name="Region"/>
    <tableColumn id="2" xr3:uid="{00000000-0010-0000-0D00-000002000000}" name="Country"/>
    <tableColumn id="3" xr3:uid="{00000000-0010-0000-0D00-000003000000}" name="2010"/>
    <tableColumn id="4" xr3:uid="{00000000-0010-0000-0D00-000004000000}" name="2011"/>
    <tableColumn id="5" xr3:uid="{00000000-0010-0000-0D00-000005000000}" name="2012"/>
    <tableColumn id="6" xr3:uid="{00000000-0010-0000-0D00-000006000000}" name="2013"/>
    <tableColumn id="7" xr3:uid="{00000000-0010-0000-0D00-000007000000}" name="2014"/>
    <tableColumn id="8" xr3:uid="{00000000-0010-0000-0D00-000008000000}" name="2015"/>
    <tableColumn id="9" xr3:uid="{00000000-0010-0000-0D00-000009000000}" name="2016"/>
    <tableColumn id="10" xr3:uid="{00000000-0010-0000-0D00-00000A000000}" name="2017"/>
    <tableColumn id="11" xr3:uid="{00000000-0010-0000-0D00-00000B000000}" name="2018"/>
    <tableColumn id="12" xr3:uid="{00000000-0010-0000-0D00-00000C000000}" name="2019"/>
    <tableColumn id="13" xr3:uid="{00000000-0010-0000-0D00-00000D000000}" name="2020"/>
  </tableColumns>
  <tableStyleInfo name="TableStyleLight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A13:M47" totalsRowShown="0">
  <tableColumns count="13">
    <tableColumn id="1" xr3:uid="{00000000-0010-0000-0E00-000001000000}" name="Region"/>
    <tableColumn id="2" xr3:uid="{00000000-0010-0000-0E00-000002000000}" name="Country"/>
    <tableColumn id="3" xr3:uid="{00000000-0010-0000-0E00-000003000000}" name="2010"/>
    <tableColumn id="4" xr3:uid="{00000000-0010-0000-0E00-000004000000}" name="2011"/>
    <tableColumn id="5" xr3:uid="{00000000-0010-0000-0E00-000005000000}" name="2012"/>
    <tableColumn id="6" xr3:uid="{00000000-0010-0000-0E00-000006000000}" name="2013"/>
    <tableColumn id="7" xr3:uid="{00000000-0010-0000-0E00-000007000000}" name="2014"/>
    <tableColumn id="8" xr3:uid="{00000000-0010-0000-0E00-000008000000}" name="2015"/>
    <tableColumn id="9" xr3:uid="{00000000-0010-0000-0E00-000009000000}" name="2016"/>
    <tableColumn id="10" xr3:uid="{00000000-0010-0000-0E00-00000A000000}" name="2017"/>
    <tableColumn id="11" xr3:uid="{00000000-0010-0000-0E00-00000B000000}" name="2018"/>
    <tableColumn id="12" xr3:uid="{00000000-0010-0000-0E00-00000C000000}" name="2019"/>
    <tableColumn id="13" xr3:uid="{00000000-0010-0000-0E00-00000D000000}" name="2020"/>
  </tableColumns>
  <tableStyleInfo name="TableStyleLight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A13:M47" totalsRowShown="0">
  <tableColumns count="13">
    <tableColumn id="1" xr3:uid="{00000000-0010-0000-0F00-000001000000}" name="Region"/>
    <tableColumn id="2" xr3:uid="{00000000-0010-0000-0F00-000002000000}" name="Country"/>
    <tableColumn id="3" xr3:uid="{00000000-0010-0000-0F00-000003000000}" name="2010"/>
    <tableColumn id="4" xr3:uid="{00000000-0010-0000-0F00-000004000000}" name="2011"/>
    <tableColumn id="5" xr3:uid="{00000000-0010-0000-0F00-000005000000}" name="2012"/>
    <tableColumn id="6" xr3:uid="{00000000-0010-0000-0F00-000006000000}" name="2013"/>
    <tableColumn id="7" xr3:uid="{00000000-0010-0000-0F00-000007000000}" name="2014"/>
    <tableColumn id="8" xr3:uid="{00000000-0010-0000-0F00-000008000000}" name="2015"/>
    <tableColumn id="9" xr3:uid="{00000000-0010-0000-0F00-000009000000}" name="2016"/>
    <tableColumn id="10" xr3:uid="{00000000-0010-0000-0F00-00000A000000}" name="2017"/>
    <tableColumn id="11" xr3:uid="{00000000-0010-0000-0F00-00000B000000}" name="2018"/>
    <tableColumn id="12" xr3:uid="{00000000-0010-0000-0F00-00000C000000}" name="2019"/>
    <tableColumn id="13" xr3:uid="{00000000-0010-0000-0F00-00000D000000}" name="2020"/>
  </tableColumns>
  <tableStyleInfo name="TableStyleLight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A13:M51" totalsRowShown="0">
  <tableColumns count="13">
    <tableColumn id="1" xr3:uid="{00000000-0010-0000-1000-000001000000}" name="Region"/>
    <tableColumn id="2" xr3:uid="{00000000-0010-0000-1000-000002000000}" name="Country"/>
    <tableColumn id="3" xr3:uid="{00000000-0010-0000-1000-000003000000}" name="2010"/>
    <tableColumn id="4" xr3:uid="{00000000-0010-0000-1000-000004000000}" name="2011"/>
    <tableColumn id="5" xr3:uid="{00000000-0010-0000-1000-000005000000}" name="2012"/>
    <tableColumn id="6" xr3:uid="{00000000-0010-0000-1000-000006000000}" name="2013"/>
    <tableColumn id="7" xr3:uid="{00000000-0010-0000-1000-000007000000}" name="2014"/>
    <tableColumn id="8" xr3:uid="{00000000-0010-0000-1000-000008000000}" name="2015"/>
    <tableColumn id="9" xr3:uid="{00000000-0010-0000-1000-000009000000}" name="2016"/>
    <tableColumn id="10" xr3:uid="{00000000-0010-0000-1000-00000A000000}" name="2017"/>
    <tableColumn id="11" xr3:uid="{00000000-0010-0000-1000-00000B000000}" name="2018"/>
    <tableColumn id="12" xr3:uid="{00000000-0010-0000-1000-00000C000000}" name="2019"/>
    <tableColumn id="13" xr3:uid="{00000000-0010-0000-1000-00000D000000}" name="2020"/>
  </tableColumns>
  <tableStyleInfo name="TableStyleLight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A13:M49" totalsRowShown="0">
  <tableColumns count="13">
    <tableColumn id="1" xr3:uid="{00000000-0010-0000-1100-000001000000}" name="Region"/>
    <tableColumn id="2" xr3:uid="{00000000-0010-0000-1100-000002000000}" name="Country"/>
    <tableColumn id="3" xr3:uid="{00000000-0010-0000-1100-000003000000}" name="2010"/>
    <tableColumn id="4" xr3:uid="{00000000-0010-0000-1100-000004000000}" name="2011"/>
    <tableColumn id="5" xr3:uid="{00000000-0010-0000-1100-000005000000}" name="2012"/>
    <tableColumn id="6" xr3:uid="{00000000-0010-0000-1100-000006000000}" name="2013"/>
    <tableColumn id="7" xr3:uid="{00000000-0010-0000-1100-000007000000}" name="2014"/>
    <tableColumn id="8" xr3:uid="{00000000-0010-0000-1100-000008000000}" name="2015"/>
    <tableColumn id="9" xr3:uid="{00000000-0010-0000-1100-000009000000}" name="2016"/>
    <tableColumn id="10" xr3:uid="{00000000-0010-0000-1100-00000A000000}" name="2017"/>
    <tableColumn id="11" xr3:uid="{00000000-0010-0000-1100-00000B000000}" name="2018"/>
    <tableColumn id="12" xr3:uid="{00000000-0010-0000-1100-00000C000000}" name="2019"/>
    <tableColumn id="13" xr3:uid="{00000000-0010-0000-1100-00000D000000}" name="2020"/>
  </tableColumns>
  <tableStyleInfo name="TableStyleLight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A13:M49" totalsRowShown="0">
  <tableColumns count="13">
    <tableColumn id="1" xr3:uid="{00000000-0010-0000-1200-000001000000}" name="Region"/>
    <tableColumn id="2" xr3:uid="{00000000-0010-0000-1200-000002000000}" name="Country"/>
    <tableColumn id="3" xr3:uid="{00000000-0010-0000-1200-000003000000}" name="2010"/>
    <tableColumn id="4" xr3:uid="{00000000-0010-0000-1200-000004000000}" name="2011"/>
    <tableColumn id="5" xr3:uid="{00000000-0010-0000-1200-000005000000}" name="2012"/>
    <tableColumn id="6" xr3:uid="{00000000-0010-0000-1200-000006000000}" name="2013"/>
    <tableColumn id="7" xr3:uid="{00000000-0010-0000-1200-000007000000}" name="2014"/>
    <tableColumn id="8" xr3:uid="{00000000-0010-0000-1200-000008000000}" name="2015"/>
    <tableColumn id="9" xr3:uid="{00000000-0010-0000-1200-000009000000}" name="2016"/>
    <tableColumn id="10" xr3:uid="{00000000-0010-0000-1200-00000A000000}" name="2017"/>
    <tableColumn id="11" xr3:uid="{00000000-0010-0000-1200-00000B000000}" name="2018"/>
    <tableColumn id="12" xr3:uid="{00000000-0010-0000-1200-00000C000000}" name="2019"/>
    <tableColumn id="13" xr3:uid="{00000000-0010-0000-1200-00000D000000}" name="2020"/>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3:M51" totalsRowShown="0">
  <tableColumns count="13">
    <tableColumn id="1" xr3:uid="{00000000-0010-0000-0100-000001000000}" name="Region"/>
    <tableColumn id="2" xr3:uid="{00000000-0010-0000-0100-000002000000}" name="Country"/>
    <tableColumn id="3" xr3:uid="{00000000-0010-0000-0100-000003000000}" name="2010"/>
    <tableColumn id="4" xr3:uid="{00000000-0010-0000-0100-000004000000}" name="2011"/>
    <tableColumn id="5" xr3:uid="{00000000-0010-0000-0100-000005000000}" name="2012"/>
    <tableColumn id="6" xr3:uid="{00000000-0010-0000-0100-000006000000}" name="2013"/>
    <tableColumn id="7" xr3:uid="{00000000-0010-0000-0100-000007000000}" name="2014"/>
    <tableColumn id="8" xr3:uid="{00000000-0010-0000-0100-000008000000}" name="2015"/>
    <tableColumn id="9" xr3:uid="{00000000-0010-0000-0100-000009000000}" name="2016"/>
    <tableColumn id="10" xr3:uid="{00000000-0010-0000-0100-00000A000000}" name="2017"/>
    <tableColumn id="11" xr3:uid="{00000000-0010-0000-0100-00000B000000}" name="2018"/>
    <tableColumn id="12" xr3:uid="{00000000-0010-0000-0100-00000C000000}" name="2019"/>
    <tableColumn id="13" xr3:uid="{00000000-0010-0000-0100-00000D000000}" name="2020"/>
  </tableColumns>
  <tableStyleInfo name="TableStyleLight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A13:M52" totalsRowShown="0">
  <tableColumns count="13">
    <tableColumn id="1" xr3:uid="{00000000-0010-0000-1300-000001000000}" name="Region"/>
    <tableColumn id="2" xr3:uid="{00000000-0010-0000-1300-000002000000}" name="Country"/>
    <tableColumn id="3" xr3:uid="{00000000-0010-0000-1300-000003000000}" name="2010"/>
    <tableColumn id="4" xr3:uid="{00000000-0010-0000-1300-000004000000}" name="2011"/>
    <tableColumn id="5" xr3:uid="{00000000-0010-0000-1300-000005000000}" name="2012"/>
    <tableColumn id="6" xr3:uid="{00000000-0010-0000-1300-000006000000}" name="2013"/>
    <tableColumn id="7" xr3:uid="{00000000-0010-0000-1300-000007000000}" name="2014"/>
    <tableColumn id="8" xr3:uid="{00000000-0010-0000-1300-000008000000}" name="2015"/>
    <tableColumn id="9" xr3:uid="{00000000-0010-0000-1300-000009000000}" name="2016"/>
    <tableColumn id="10" xr3:uid="{00000000-0010-0000-1300-00000A000000}" name="2017"/>
    <tableColumn id="11" xr3:uid="{00000000-0010-0000-1300-00000B000000}" name="2018"/>
    <tableColumn id="12" xr3:uid="{00000000-0010-0000-1300-00000C000000}" name="2019"/>
    <tableColumn id="13" xr3:uid="{00000000-0010-0000-1300-00000D000000}" name="2020"/>
  </tableColumns>
  <tableStyleInfo name="TableStyleLight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A13:M52" totalsRowShown="0">
  <tableColumns count="13">
    <tableColumn id="1" xr3:uid="{00000000-0010-0000-1400-000001000000}" name="Region"/>
    <tableColumn id="2" xr3:uid="{00000000-0010-0000-1400-000002000000}" name="Country"/>
    <tableColumn id="3" xr3:uid="{00000000-0010-0000-1400-000003000000}" name="2010"/>
    <tableColumn id="4" xr3:uid="{00000000-0010-0000-1400-000004000000}" name="2011"/>
    <tableColumn id="5" xr3:uid="{00000000-0010-0000-1400-000005000000}" name="2012"/>
    <tableColumn id="6" xr3:uid="{00000000-0010-0000-1400-000006000000}" name="2013"/>
    <tableColumn id="7" xr3:uid="{00000000-0010-0000-1400-000007000000}" name="2014"/>
    <tableColumn id="8" xr3:uid="{00000000-0010-0000-1400-000008000000}" name="2015"/>
    <tableColumn id="9" xr3:uid="{00000000-0010-0000-1400-000009000000}" name="2016"/>
    <tableColumn id="10" xr3:uid="{00000000-0010-0000-1400-00000A000000}" name="2017"/>
    <tableColumn id="11" xr3:uid="{00000000-0010-0000-1400-00000B000000}" name="2018"/>
    <tableColumn id="12" xr3:uid="{00000000-0010-0000-1400-00000C000000}" name="2019"/>
    <tableColumn id="13" xr3:uid="{00000000-0010-0000-1400-00000D000000}" name="2020"/>
  </tableColumns>
  <tableStyleInfo name="TableStyleLight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A13:M52" totalsRowShown="0">
  <tableColumns count="13">
    <tableColumn id="1" xr3:uid="{00000000-0010-0000-1500-000001000000}" name="Region"/>
    <tableColumn id="2" xr3:uid="{00000000-0010-0000-1500-000002000000}" name="Country"/>
    <tableColumn id="3" xr3:uid="{00000000-0010-0000-1500-000003000000}" name="2010"/>
    <tableColumn id="4" xr3:uid="{00000000-0010-0000-1500-000004000000}" name="2011"/>
    <tableColumn id="5" xr3:uid="{00000000-0010-0000-1500-000005000000}" name="2012"/>
    <tableColumn id="6" xr3:uid="{00000000-0010-0000-1500-000006000000}" name="2013"/>
    <tableColumn id="7" xr3:uid="{00000000-0010-0000-1500-000007000000}" name="2014"/>
    <tableColumn id="8" xr3:uid="{00000000-0010-0000-1500-000008000000}" name="2015"/>
    <tableColumn id="9" xr3:uid="{00000000-0010-0000-1500-000009000000}" name="2016"/>
    <tableColumn id="10" xr3:uid="{00000000-0010-0000-1500-00000A000000}" name="2017"/>
    <tableColumn id="11" xr3:uid="{00000000-0010-0000-1500-00000B000000}" name="2018"/>
    <tableColumn id="12" xr3:uid="{00000000-0010-0000-1500-00000C000000}" name="2019"/>
    <tableColumn id="13" xr3:uid="{00000000-0010-0000-1500-00000D000000}" name="2020"/>
  </tableColumns>
  <tableStyleInfo name="TableStyleLight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A13:M38" totalsRowShown="0">
  <tableColumns count="13">
    <tableColumn id="1" xr3:uid="{00000000-0010-0000-1600-000001000000}" name="Region"/>
    <tableColumn id="2" xr3:uid="{00000000-0010-0000-1600-000002000000}" name="Country"/>
    <tableColumn id="3" xr3:uid="{00000000-0010-0000-1600-000003000000}" name="2010"/>
    <tableColumn id="4" xr3:uid="{00000000-0010-0000-1600-000004000000}" name="2011"/>
    <tableColumn id="5" xr3:uid="{00000000-0010-0000-1600-000005000000}" name="2012"/>
    <tableColumn id="6" xr3:uid="{00000000-0010-0000-1600-000006000000}" name="2013"/>
    <tableColumn id="7" xr3:uid="{00000000-0010-0000-1600-000007000000}" name="2014"/>
    <tableColumn id="8" xr3:uid="{00000000-0010-0000-1600-000008000000}" name="2015"/>
    <tableColumn id="9" xr3:uid="{00000000-0010-0000-1600-000009000000}" name="2016"/>
    <tableColumn id="10" xr3:uid="{00000000-0010-0000-1600-00000A000000}" name="2017"/>
    <tableColumn id="11" xr3:uid="{00000000-0010-0000-1600-00000B000000}" name="2018"/>
    <tableColumn id="12" xr3:uid="{00000000-0010-0000-1600-00000C000000}" name="2019"/>
    <tableColumn id="13" xr3:uid="{00000000-0010-0000-1600-00000D000000}" name="2020"/>
  </tableColumns>
  <tableStyleInfo name="TableStyleLight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A13:M38" totalsRowShown="0">
  <tableColumns count="13">
    <tableColumn id="1" xr3:uid="{00000000-0010-0000-1700-000001000000}" name="Region"/>
    <tableColumn id="2" xr3:uid="{00000000-0010-0000-1700-000002000000}" name="Country"/>
    <tableColumn id="3" xr3:uid="{00000000-0010-0000-1700-000003000000}" name="2010"/>
    <tableColumn id="4" xr3:uid="{00000000-0010-0000-1700-000004000000}" name="2011"/>
    <tableColumn id="5" xr3:uid="{00000000-0010-0000-1700-000005000000}" name="2012"/>
    <tableColumn id="6" xr3:uid="{00000000-0010-0000-1700-000006000000}" name="2013"/>
    <tableColumn id="7" xr3:uid="{00000000-0010-0000-1700-000007000000}" name="2014"/>
    <tableColumn id="8" xr3:uid="{00000000-0010-0000-1700-000008000000}" name="2015"/>
    <tableColumn id="9" xr3:uid="{00000000-0010-0000-1700-000009000000}" name="2016"/>
    <tableColumn id="10" xr3:uid="{00000000-0010-0000-1700-00000A000000}" name="2017"/>
    <tableColumn id="11" xr3:uid="{00000000-0010-0000-1700-00000B000000}" name="2018"/>
    <tableColumn id="12" xr3:uid="{00000000-0010-0000-1700-00000C000000}" name="2019"/>
    <tableColumn id="13" xr3:uid="{00000000-0010-0000-1700-00000D000000}" name="2020"/>
  </tableColumns>
  <tableStyleInfo name="TableStyleLight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A13:M38" totalsRowShown="0">
  <tableColumns count="13">
    <tableColumn id="1" xr3:uid="{00000000-0010-0000-1800-000001000000}" name="Region"/>
    <tableColumn id="2" xr3:uid="{00000000-0010-0000-1800-000002000000}" name="Country"/>
    <tableColumn id="3" xr3:uid="{00000000-0010-0000-1800-000003000000}" name="2010"/>
    <tableColumn id="4" xr3:uid="{00000000-0010-0000-1800-000004000000}" name="2011"/>
    <tableColumn id="5" xr3:uid="{00000000-0010-0000-1800-000005000000}" name="2012"/>
    <tableColumn id="6" xr3:uid="{00000000-0010-0000-1800-000006000000}" name="2013"/>
    <tableColumn id="7" xr3:uid="{00000000-0010-0000-1800-000007000000}" name="2014"/>
    <tableColumn id="8" xr3:uid="{00000000-0010-0000-1800-000008000000}" name="2015"/>
    <tableColumn id="9" xr3:uid="{00000000-0010-0000-1800-000009000000}" name="2016"/>
    <tableColumn id="10" xr3:uid="{00000000-0010-0000-1800-00000A000000}" name="2017"/>
    <tableColumn id="11" xr3:uid="{00000000-0010-0000-1800-00000B000000}" name="2018"/>
    <tableColumn id="12" xr3:uid="{00000000-0010-0000-1800-00000C000000}" name="2019"/>
    <tableColumn id="13" xr3:uid="{00000000-0010-0000-1800-00000D000000}" name="2020"/>
  </tableColumns>
  <tableStyleInfo name="TableStyleLight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A13:M37" totalsRowShown="0">
  <tableColumns count="13">
    <tableColumn id="1" xr3:uid="{00000000-0010-0000-1900-000001000000}" name="Region"/>
    <tableColumn id="2" xr3:uid="{00000000-0010-0000-1900-000002000000}" name="Country"/>
    <tableColumn id="3" xr3:uid="{00000000-0010-0000-1900-000003000000}" name="2010"/>
    <tableColumn id="4" xr3:uid="{00000000-0010-0000-1900-000004000000}" name="2011"/>
    <tableColumn id="5" xr3:uid="{00000000-0010-0000-1900-000005000000}" name="2012"/>
    <tableColumn id="6" xr3:uid="{00000000-0010-0000-1900-000006000000}" name="2013"/>
    <tableColumn id="7" xr3:uid="{00000000-0010-0000-1900-000007000000}" name="2014"/>
    <tableColumn id="8" xr3:uid="{00000000-0010-0000-1900-000008000000}" name="2015"/>
    <tableColumn id="9" xr3:uid="{00000000-0010-0000-1900-000009000000}" name="2016"/>
    <tableColumn id="10" xr3:uid="{00000000-0010-0000-1900-00000A000000}" name="2017"/>
    <tableColumn id="11" xr3:uid="{00000000-0010-0000-1900-00000B000000}" name="2018"/>
    <tableColumn id="12" xr3:uid="{00000000-0010-0000-1900-00000C000000}" name="2019"/>
    <tableColumn id="13" xr3:uid="{00000000-0010-0000-1900-00000D000000}" name="2020"/>
  </tableColumns>
  <tableStyleInfo name="TableStyleLight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A13:M37" totalsRowShown="0">
  <tableColumns count="13">
    <tableColumn id="1" xr3:uid="{00000000-0010-0000-1A00-000001000000}" name="Region"/>
    <tableColumn id="2" xr3:uid="{00000000-0010-0000-1A00-000002000000}" name="Country"/>
    <tableColumn id="3" xr3:uid="{00000000-0010-0000-1A00-000003000000}" name="2010"/>
    <tableColumn id="4" xr3:uid="{00000000-0010-0000-1A00-000004000000}" name="2011"/>
    <tableColumn id="5" xr3:uid="{00000000-0010-0000-1A00-000005000000}" name="2012"/>
    <tableColumn id="6" xr3:uid="{00000000-0010-0000-1A00-000006000000}" name="2013"/>
    <tableColumn id="7" xr3:uid="{00000000-0010-0000-1A00-000007000000}" name="2014"/>
    <tableColumn id="8" xr3:uid="{00000000-0010-0000-1A00-000008000000}" name="2015"/>
    <tableColumn id="9" xr3:uid="{00000000-0010-0000-1A00-000009000000}" name="2016"/>
    <tableColumn id="10" xr3:uid="{00000000-0010-0000-1A00-00000A000000}" name="2017"/>
    <tableColumn id="11" xr3:uid="{00000000-0010-0000-1A00-00000B000000}" name="2018"/>
    <tableColumn id="12" xr3:uid="{00000000-0010-0000-1A00-00000C000000}" name="2019"/>
    <tableColumn id="13" xr3:uid="{00000000-0010-0000-1A00-00000D000000}" name="2020"/>
  </tableColumns>
  <tableStyleInfo name="TableStyleLight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A13:M37" totalsRowShown="0">
  <tableColumns count="13">
    <tableColumn id="1" xr3:uid="{00000000-0010-0000-1B00-000001000000}" name="Region"/>
    <tableColumn id="2" xr3:uid="{00000000-0010-0000-1B00-000002000000}" name="Country"/>
    <tableColumn id="3" xr3:uid="{00000000-0010-0000-1B00-000003000000}" name="2010"/>
    <tableColumn id="4" xr3:uid="{00000000-0010-0000-1B00-000004000000}" name="2011"/>
    <tableColumn id="5" xr3:uid="{00000000-0010-0000-1B00-000005000000}" name="2012"/>
    <tableColumn id="6" xr3:uid="{00000000-0010-0000-1B00-000006000000}" name="2013"/>
    <tableColumn id="7" xr3:uid="{00000000-0010-0000-1B00-000007000000}" name="2014"/>
    <tableColumn id="8" xr3:uid="{00000000-0010-0000-1B00-000008000000}" name="2015"/>
    <tableColumn id="9" xr3:uid="{00000000-0010-0000-1B00-000009000000}" name="2016"/>
    <tableColumn id="10" xr3:uid="{00000000-0010-0000-1B00-00000A000000}" name="2017"/>
    <tableColumn id="11" xr3:uid="{00000000-0010-0000-1B00-00000B000000}" name="2018"/>
    <tableColumn id="12" xr3:uid="{00000000-0010-0000-1B00-00000C000000}" name="2019"/>
    <tableColumn id="13" xr3:uid="{00000000-0010-0000-1B00-00000D000000}" name="2020"/>
  </tableColumns>
  <tableStyleInfo name="TableStyleLight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e31" displayName="Table31" ref="A13:M47" totalsRowShown="0">
  <tableColumns count="13">
    <tableColumn id="1" xr3:uid="{00000000-0010-0000-1C00-000001000000}" name="Region"/>
    <tableColumn id="2" xr3:uid="{00000000-0010-0000-1C00-000002000000}" name="Country"/>
    <tableColumn id="3" xr3:uid="{00000000-0010-0000-1C00-000003000000}" name="2010"/>
    <tableColumn id="4" xr3:uid="{00000000-0010-0000-1C00-000004000000}" name="2011"/>
    <tableColumn id="5" xr3:uid="{00000000-0010-0000-1C00-000005000000}" name="2012"/>
    <tableColumn id="6" xr3:uid="{00000000-0010-0000-1C00-000006000000}" name="2013"/>
    <tableColumn id="7" xr3:uid="{00000000-0010-0000-1C00-000007000000}" name="2014"/>
    <tableColumn id="8" xr3:uid="{00000000-0010-0000-1C00-000008000000}" name="2015"/>
    <tableColumn id="9" xr3:uid="{00000000-0010-0000-1C00-000009000000}" name="2016"/>
    <tableColumn id="10" xr3:uid="{00000000-0010-0000-1C00-00000A000000}" name="2017"/>
    <tableColumn id="11" xr3:uid="{00000000-0010-0000-1C00-00000B000000}" name="2018"/>
    <tableColumn id="12" xr3:uid="{00000000-0010-0000-1C00-00000C000000}" name="2019"/>
    <tableColumn id="13" xr3:uid="{00000000-0010-0000-1C00-00000D000000}" name="2020"/>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A13:M50" totalsRowShown="0">
  <tableColumns count="13">
    <tableColumn id="1" xr3:uid="{00000000-0010-0000-0200-000001000000}" name="Region"/>
    <tableColumn id="2" xr3:uid="{00000000-0010-0000-0200-000002000000}" name="Country"/>
    <tableColumn id="3" xr3:uid="{00000000-0010-0000-0200-000003000000}" name="2010"/>
    <tableColumn id="4" xr3:uid="{00000000-0010-0000-0200-000004000000}" name="2011"/>
    <tableColumn id="5" xr3:uid="{00000000-0010-0000-0200-000005000000}" name="2012"/>
    <tableColumn id="6" xr3:uid="{00000000-0010-0000-0200-000006000000}" name="2013"/>
    <tableColumn id="7" xr3:uid="{00000000-0010-0000-0200-000007000000}" name="2014"/>
    <tableColumn id="8" xr3:uid="{00000000-0010-0000-0200-000008000000}" name="2015"/>
    <tableColumn id="9" xr3:uid="{00000000-0010-0000-0200-000009000000}" name="2016"/>
    <tableColumn id="10" xr3:uid="{00000000-0010-0000-0200-00000A000000}" name="2017"/>
    <tableColumn id="11" xr3:uid="{00000000-0010-0000-0200-00000B000000}" name="2018"/>
    <tableColumn id="12" xr3:uid="{00000000-0010-0000-0200-00000C000000}" name="2019"/>
    <tableColumn id="13" xr3:uid="{00000000-0010-0000-0200-00000D000000}" name="2020"/>
  </tableColumns>
  <tableStyleInfo name="TableStyleLight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e32" displayName="Table32" ref="A13:M47" totalsRowShown="0">
  <tableColumns count="13">
    <tableColumn id="1" xr3:uid="{00000000-0010-0000-1D00-000001000000}" name="Region"/>
    <tableColumn id="2" xr3:uid="{00000000-0010-0000-1D00-000002000000}" name="Country"/>
    <tableColumn id="3" xr3:uid="{00000000-0010-0000-1D00-000003000000}" name="2010"/>
    <tableColumn id="4" xr3:uid="{00000000-0010-0000-1D00-000004000000}" name="2011"/>
    <tableColumn id="5" xr3:uid="{00000000-0010-0000-1D00-000005000000}" name="2012"/>
    <tableColumn id="6" xr3:uid="{00000000-0010-0000-1D00-000006000000}" name="2013"/>
    <tableColumn id="7" xr3:uid="{00000000-0010-0000-1D00-000007000000}" name="2014"/>
    <tableColumn id="8" xr3:uid="{00000000-0010-0000-1D00-000008000000}" name="2015"/>
    <tableColumn id="9" xr3:uid="{00000000-0010-0000-1D00-000009000000}" name="2016"/>
    <tableColumn id="10" xr3:uid="{00000000-0010-0000-1D00-00000A000000}" name="2017"/>
    <tableColumn id="11" xr3:uid="{00000000-0010-0000-1D00-00000B000000}" name="2018"/>
    <tableColumn id="12" xr3:uid="{00000000-0010-0000-1D00-00000C000000}" name="2019"/>
    <tableColumn id="13" xr3:uid="{00000000-0010-0000-1D00-00000D000000}" name="2020"/>
  </tableColumns>
  <tableStyleInfo name="TableStyleLight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e33" displayName="Table33" ref="A13:M47" totalsRowShown="0">
  <tableColumns count="13">
    <tableColumn id="1" xr3:uid="{00000000-0010-0000-1E00-000001000000}" name="Region"/>
    <tableColumn id="2" xr3:uid="{00000000-0010-0000-1E00-000002000000}" name="Country"/>
    <tableColumn id="3" xr3:uid="{00000000-0010-0000-1E00-000003000000}" name="2010"/>
    <tableColumn id="4" xr3:uid="{00000000-0010-0000-1E00-000004000000}" name="2011"/>
    <tableColumn id="5" xr3:uid="{00000000-0010-0000-1E00-000005000000}" name="2012"/>
    <tableColumn id="6" xr3:uid="{00000000-0010-0000-1E00-000006000000}" name="2013"/>
    <tableColumn id="7" xr3:uid="{00000000-0010-0000-1E00-000007000000}" name="2014"/>
    <tableColumn id="8" xr3:uid="{00000000-0010-0000-1E00-000008000000}" name="2015"/>
    <tableColumn id="9" xr3:uid="{00000000-0010-0000-1E00-000009000000}" name="2016"/>
    <tableColumn id="10" xr3:uid="{00000000-0010-0000-1E00-00000A000000}" name="2017"/>
    <tableColumn id="11" xr3:uid="{00000000-0010-0000-1E00-00000B000000}" name="2018"/>
    <tableColumn id="12" xr3:uid="{00000000-0010-0000-1E00-00000C000000}" name="2019"/>
    <tableColumn id="13" xr3:uid="{00000000-0010-0000-1E00-00000D000000}" name="2020"/>
  </tableColumns>
  <tableStyleInfo name="TableStyleLight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able34" displayName="Table34" ref="A13:M42" totalsRowShown="0">
  <tableColumns count="13">
    <tableColumn id="1" xr3:uid="{00000000-0010-0000-1F00-000001000000}" name="Region"/>
    <tableColumn id="2" xr3:uid="{00000000-0010-0000-1F00-000002000000}" name="Country"/>
    <tableColumn id="3" xr3:uid="{00000000-0010-0000-1F00-000003000000}" name="2010"/>
    <tableColumn id="4" xr3:uid="{00000000-0010-0000-1F00-000004000000}" name="2011"/>
    <tableColumn id="5" xr3:uid="{00000000-0010-0000-1F00-000005000000}" name="2012"/>
    <tableColumn id="6" xr3:uid="{00000000-0010-0000-1F00-000006000000}" name="2013"/>
    <tableColumn id="7" xr3:uid="{00000000-0010-0000-1F00-000007000000}" name="2014"/>
    <tableColumn id="8" xr3:uid="{00000000-0010-0000-1F00-000008000000}" name="2015"/>
    <tableColumn id="9" xr3:uid="{00000000-0010-0000-1F00-000009000000}" name="2016"/>
    <tableColumn id="10" xr3:uid="{00000000-0010-0000-1F00-00000A000000}" name="2017"/>
    <tableColumn id="11" xr3:uid="{00000000-0010-0000-1F00-00000B000000}" name="2018"/>
    <tableColumn id="12" xr3:uid="{00000000-0010-0000-1F00-00000C000000}" name="2019"/>
    <tableColumn id="13" xr3:uid="{00000000-0010-0000-1F00-00000D000000}" name="2020"/>
  </tableColumns>
  <tableStyleInfo name="TableStyleLight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able35" displayName="Table35" ref="A13:M36" totalsRowShown="0">
  <tableColumns count="13">
    <tableColumn id="1" xr3:uid="{00000000-0010-0000-2000-000001000000}" name="Region"/>
    <tableColumn id="2" xr3:uid="{00000000-0010-0000-2000-000002000000}" name="Country"/>
    <tableColumn id="3" xr3:uid="{00000000-0010-0000-2000-000003000000}" name="2010"/>
    <tableColumn id="4" xr3:uid="{00000000-0010-0000-2000-000004000000}" name="2011"/>
    <tableColumn id="5" xr3:uid="{00000000-0010-0000-2000-000005000000}" name="2012"/>
    <tableColumn id="6" xr3:uid="{00000000-0010-0000-2000-000006000000}" name="2013"/>
    <tableColumn id="7" xr3:uid="{00000000-0010-0000-2000-000007000000}" name="2014"/>
    <tableColumn id="8" xr3:uid="{00000000-0010-0000-2000-000008000000}" name="2015"/>
    <tableColumn id="9" xr3:uid="{00000000-0010-0000-2000-000009000000}" name="2016"/>
    <tableColumn id="10" xr3:uid="{00000000-0010-0000-2000-00000A000000}" name="2017"/>
    <tableColumn id="11" xr3:uid="{00000000-0010-0000-2000-00000B000000}" name="2018"/>
    <tableColumn id="12" xr3:uid="{00000000-0010-0000-2000-00000C000000}" name="2019"/>
    <tableColumn id="13" xr3:uid="{00000000-0010-0000-2000-00000D000000}" name="2020"/>
  </tableColumns>
  <tableStyleInfo name="TableStyleLight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able36" displayName="Table36" ref="A13:M36" totalsRowShown="0">
  <tableColumns count="13">
    <tableColumn id="1" xr3:uid="{00000000-0010-0000-2100-000001000000}" name="Region"/>
    <tableColumn id="2" xr3:uid="{00000000-0010-0000-2100-000002000000}" name="Country"/>
    <tableColumn id="3" xr3:uid="{00000000-0010-0000-2100-000003000000}" name="2010"/>
    <tableColumn id="4" xr3:uid="{00000000-0010-0000-2100-000004000000}" name="2011"/>
    <tableColumn id="5" xr3:uid="{00000000-0010-0000-2100-000005000000}" name="2012"/>
    <tableColumn id="6" xr3:uid="{00000000-0010-0000-2100-000006000000}" name="2013"/>
    <tableColumn id="7" xr3:uid="{00000000-0010-0000-2100-000007000000}" name="2014"/>
    <tableColumn id="8" xr3:uid="{00000000-0010-0000-2100-000008000000}" name="2015"/>
    <tableColumn id="9" xr3:uid="{00000000-0010-0000-2100-000009000000}" name="2016"/>
    <tableColumn id="10" xr3:uid="{00000000-0010-0000-2100-00000A000000}" name="2017"/>
    <tableColumn id="11" xr3:uid="{00000000-0010-0000-2100-00000B000000}" name="2018"/>
    <tableColumn id="12" xr3:uid="{00000000-0010-0000-2100-00000C000000}" name="2019"/>
    <tableColumn id="13" xr3:uid="{00000000-0010-0000-2100-00000D000000}" name="2020"/>
  </tableColumns>
  <tableStyleInfo name="TableStyleLight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able37" displayName="Table37" ref="A13:M38" totalsRowShown="0">
  <tableColumns count="13">
    <tableColumn id="1" xr3:uid="{00000000-0010-0000-2200-000001000000}" name="Region"/>
    <tableColumn id="2" xr3:uid="{00000000-0010-0000-2200-000002000000}" name="Country"/>
    <tableColumn id="3" xr3:uid="{00000000-0010-0000-2200-000003000000}" name="2010"/>
    <tableColumn id="4" xr3:uid="{00000000-0010-0000-2200-000004000000}" name="2011"/>
    <tableColumn id="5" xr3:uid="{00000000-0010-0000-2200-000005000000}" name="2012"/>
    <tableColumn id="6" xr3:uid="{00000000-0010-0000-2200-000006000000}" name="2013"/>
    <tableColumn id="7" xr3:uid="{00000000-0010-0000-2200-000007000000}" name="2014"/>
    <tableColumn id="8" xr3:uid="{00000000-0010-0000-2200-000008000000}" name="2015"/>
    <tableColumn id="9" xr3:uid="{00000000-0010-0000-2200-000009000000}" name="2016"/>
    <tableColumn id="10" xr3:uid="{00000000-0010-0000-2200-00000A000000}" name="2017"/>
    <tableColumn id="11" xr3:uid="{00000000-0010-0000-2200-00000B000000}" name="2018"/>
    <tableColumn id="12" xr3:uid="{00000000-0010-0000-2200-00000C000000}" name="2019"/>
    <tableColumn id="13" xr3:uid="{00000000-0010-0000-2200-00000D000000}" name="2020"/>
  </tableColumns>
  <tableStyleInfo name="TableStyleLight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able38" displayName="Table38" ref="A13:M36" totalsRowShown="0">
  <tableColumns count="13">
    <tableColumn id="1" xr3:uid="{00000000-0010-0000-2300-000001000000}" name="Region"/>
    <tableColumn id="2" xr3:uid="{00000000-0010-0000-2300-000002000000}" name="Country"/>
    <tableColumn id="3" xr3:uid="{00000000-0010-0000-2300-000003000000}" name="2010"/>
    <tableColumn id="4" xr3:uid="{00000000-0010-0000-2300-000004000000}" name="2011"/>
    <tableColumn id="5" xr3:uid="{00000000-0010-0000-2300-000005000000}" name="2012"/>
    <tableColumn id="6" xr3:uid="{00000000-0010-0000-2300-000006000000}" name="2013"/>
    <tableColumn id="7" xr3:uid="{00000000-0010-0000-2300-000007000000}" name="2014"/>
    <tableColumn id="8" xr3:uid="{00000000-0010-0000-2300-000008000000}" name="2015"/>
    <tableColumn id="9" xr3:uid="{00000000-0010-0000-2300-000009000000}" name="2016"/>
    <tableColumn id="10" xr3:uid="{00000000-0010-0000-2300-00000A000000}" name="2017"/>
    <tableColumn id="11" xr3:uid="{00000000-0010-0000-2300-00000B000000}" name="2018"/>
    <tableColumn id="12" xr3:uid="{00000000-0010-0000-2300-00000C000000}" name="2019"/>
    <tableColumn id="13" xr3:uid="{00000000-0010-0000-2300-00000D000000}" name="2020"/>
  </tableColumns>
  <tableStyleInfo name="TableStyleLight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Table39" displayName="Table39" ref="A13:M38" totalsRowShown="0">
  <tableColumns count="13">
    <tableColumn id="1" xr3:uid="{00000000-0010-0000-2400-000001000000}" name="Region"/>
    <tableColumn id="2" xr3:uid="{00000000-0010-0000-2400-000002000000}" name="Country"/>
    <tableColumn id="3" xr3:uid="{00000000-0010-0000-2400-000003000000}" name="2010"/>
    <tableColumn id="4" xr3:uid="{00000000-0010-0000-2400-000004000000}" name="2011"/>
    <tableColumn id="5" xr3:uid="{00000000-0010-0000-2400-000005000000}" name="2012"/>
    <tableColumn id="6" xr3:uid="{00000000-0010-0000-2400-000006000000}" name="2013"/>
    <tableColumn id="7" xr3:uid="{00000000-0010-0000-2400-000007000000}" name="2014"/>
    <tableColumn id="8" xr3:uid="{00000000-0010-0000-2400-000008000000}" name="2015"/>
    <tableColumn id="9" xr3:uid="{00000000-0010-0000-2400-000009000000}" name="2016"/>
    <tableColumn id="10" xr3:uid="{00000000-0010-0000-2400-00000A000000}" name="2017"/>
    <tableColumn id="11" xr3:uid="{00000000-0010-0000-2400-00000B000000}" name="2018"/>
    <tableColumn id="12" xr3:uid="{00000000-0010-0000-2400-00000C000000}" name="2019"/>
    <tableColumn id="13" xr3:uid="{00000000-0010-0000-2400-00000D000000}" name="2020"/>
  </tableColumns>
  <tableStyleInfo name="TableStyleLight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Table40" displayName="Table40" ref="A13:M41" totalsRowShown="0">
  <tableColumns count="13">
    <tableColumn id="1" xr3:uid="{00000000-0010-0000-2500-000001000000}" name="Region"/>
    <tableColumn id="2" xr3:uid="{00000000-0010-0000-2500-000002000000}" name="Country"/>
    <tableColumn id="3" xr3:uid="{00000000-0010-0000-2500-000003000000}" name="2010"/>
    <tableColumn id="4" xr3:uid="{00000000-0010-0000-2500-000004000000}" name="2011"/>
    <tableColumn id="5" xr3:uid="{00000000-0010-0000-2500-000005000000}" name="2012"/>
    <tableColumn id="6" xr3:uid="{00000000-0010-0000-2500-000006000000}" name="2013"/>
    <tableColumn id="7" xr3:uid="{00000000-0010-0000-2500-000007000000}" name="2014"/>
    <tableColumn id="8" xr3:uid="{00000000-0010-0000-2500-000008000000}" name="2015"/>
    <tableColumn id="9" xr3:uid="{00000000-0010-0000-2500-000009000000}" name="2016"/>
    <tableColumn id="10" xr3:uid="{00000000-0010-0000-2500-00000A000000}" name="2017"/>
    <tableColumn id="11" xr3:uid="{00000000-0010-0000-2500-00000B000000}" name="2018"/>
    <tableColumn id="12" xr3:uid="{00000000-0010-0000-2500-00000C000000}" name="2019"/>
    <tableColumn id="13" xr3:uid="{00000000-0010-0000-2500-00000D000000}" name="2020"/>
  </tableColumns>
  <tableStyleInfo name="TableStyleLight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Table41" displayName="Table41" ref="A13:M35" totalsRowShown="0">
  <tableColumns count="13">
    <tableColumn id="1" xr3:uid="{00000000-0010-0000-2600-000001000000}" name="Region"/>
    <tableColumn id="2" xr3:uid="{00000000-0010-0000-2600-000002000000}" name="Country"/>
    <tableColumn id="3" xr3:uid="{00000000-0010-0000-2600-000003000000}" name="2010"/>
    <tableColumn id="4" xr3:uid="{00000000-0010-0000-2600-000004000000}" name="2011"/>
    <tableColumn id="5" xr3:uid="{00000000-0010-0000-2600-000005000000}" name="2012"/>
    <tableColumn id="6" xr3:uid="{00000000-0010-0000-2600-000006000000}" name="2013"/>
    <tableColumn id="7" xr3:uid="{00000000-0010-0000-2600-000007000000}" name="2014"/>
    <tableColumn id="8" xr3:uid="{00000000-0010-0000-2600-000008000000}" name="2015"/>
    <tableColumn id="9" xr3:uid="{00000000-0010-0000-2600-000009000000}" name="2016"/>
    <tableColumn id="10" xr3:uid="{00000000-0010-0000-2600-00000A000000}" name="2017"/>
    <tableColumn id="11" xr3:uid="{00000000-0010-0000-2600-00000B000000}" name="2018"/>
    <tableColumn id="12" xr3:uid="{00000000-0010-0000-2600-00000C000000}" name="2019"/>
    <tableColumn id="13" xr3:uid="{00000000-0010-0000-2600-00000D000000}" name="2020"/>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A13:M50" totalsRowShown="0">
  <tableColumns count="13">
    <tableColumn id="1" xr3:uid="{00000000-0010-0000-0300-000001000000}" name="Region"/>
    <tableColumn id="2" xr3:uid="{00000000-0010-0000-0300-000002000000}" name="Country"/>
    <tableColumn id="3" xr3:uid="{00000000-0010-0000-0300-000003000000}" name="2010"/>
    <tableColumn id="4" xr3:uid="{00000000-0010-0000-0300-000004000000}" name="2011"/>
    <tableColumn id="5" xr3:uid="{00000000-0010-0000-0300-000005000000}" name="2012"/>
    <tableColumn id="6" xr3:uid="{00000000-0010-0000-0300-000006000000}" name="2013"/>
    <tableColumn id="7" xr3:uid="{00000000-0010-0000-0300-000007000000}" name="2014"/>
    <tableColumn id="8" xr3:uid="{00000000-0010-0000-0300-000008000000}" name="2015"/>
    <tableColumn id="9" xr3:uid="{00000000-0010-0000-0300-000009000000}" name="2016"/>
    <tableColumn id="10" xr3:uid="{00000000-0010-0000-0300-00000A000000}" name="2017"/>
    <tableColumn id="11" xr3:uid="{00000000-0010-0000-0300-00000B000000}" name="2018"/>
    <tableColumn id="12" xr3:uid="{00000000-0010-0000-0300-00000C000000}" name="2019"/>
    <tableColumn id="13" xr3:uid="{00000000-0010-0000-0300-00000D000000}" name="2020"/>
  </tableColumns>
  <tableStyleInfo name="TableStyleLight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able42" displayName="Table42" ref="A13:M35" totalsRowShown="0">
  <tableColumns count="13">
    <tableColumn id="1" xr3:uid="{00000000-0010-0000-2700-000001000000}" name="Region"/>
    <tableColumn id="2" xr3:uid="{00000000-0010-0000-2700-000002000000}" name="Country"/>
    <tableColumn id="3" xr3:uid="{00000000-0010-0000-2700-000003000000}" name="2010"/>
    <tableColumn id="4" xr3:uid="{00000000-0010-0000-2700-000004000000}" name="2011"/>
    <tableColumn id="5" xr3:uid="{00000000-0010-0000-2700-000005000000}" name="2012"/>
    <tableColumn id="6" xr3:uid="{00000000-0010-0000-2700-000006000000}" name="2013"/>
    <tableColumn id="7" xr3:uid="{00000000-0010-0000-2700-000007000000}" name="2014"/>
    <tableColumn id="8" xr3:uid="{00000000-0010-0000-2700-000008000000}" name="2015"/>
    <tableColumn id="9" xr3:uid="{00000000-0010-0000-2700-000009000000}" name="2016"/>
    <tableColumn id="10" xr3:uid="{00000000-0010-0000-2700-00000A000000}" name="2017"/>
    <tableColumn id="11" xr3:uid="{00000000-0010-0000-2700-00000B000000}" name="2018"/>
    <tableColumn id="12" xr3:uid="{00000000-0010-0000-2700-00000C000000}" name="2019"/>
    <tableColumn id="13" xr3:uid="{00000000-0010-0000-2700-00000D000000}" name="2020"/>
  </tableColumns>
  <tableStyleInfo name="TableStyleLight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able43" displayName="Table43" ref="A13:M24" totalsRowShown="0">
  <tableColumns count="13">
    <tableColumn id="1" xr3:uid="{00000000-0010-0000-2800-000001000000}" name="Region"/>
    <tableColumn id="2" xr3:uid="{00000000-0010-0000-2800-000002000000}" name="Country"/>
    <tableColumn id="3" xr3:uid="{00000000-0010-0000-2800-000003000000}" name="2010"/>
    <tableColumn id="4" xr3:uid="{00000000-0010-0000-2800-000004000000}" name="2011"/>
    <tableColumn id="5" xr3:uid="{00000000-0010-0000-2800-000005000000}" name="2012"/>
    <tableColumn id="6" xr3:uid="{00000000-0010-0000-2800-000006000000}" name="2013"/>
    <tableColumn id="7" xr3:uid="{00000000-0010-0000-2800-000007000000}" name="2014"/>
    <tableColumn id="8" xr3:uid="{00000000-0010-0000-2800-000008000000}" name="2015"/>
    <tableColumn id="9" xr3:uid="{00000000-0010-0000-2800-000009000000}" name="2016"/>
    <tableColumn id="10" xr3:uid="{00000000-0010-0000-2800-00000A000000}" name="2017"/>
    <tableColumn id="11" xr3:uid="{00000000-0010-0000-2800-00000B000000}" name="2018"/>
    <tableColumn id="12" xr3:uid="{00000000-0010-0000-2800-00000C000000}" name="2019"/>
    <tableColumn id="13" xr3:uid="{00000000-0010-0000-2800-00000D000000}" name="2020"/>
  </tableColumns>
  <tableStyleInfo name="TableStyleLight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able44" displayName="Table44" ref="A13:M23" totalsRowShown="0">
  <tableColumns count="13">
    <tableColumn id="1" xr3:uid="{00000000-0010-0000-2900-000001000000}" name="Region"/>
    <tableColumn id="2" xr3:uid="{00000000-0010-0000-2900-000002000000}" name="Country"/>
    <tableColumn id="3" xr3:uid="{00000000-0010-0000-2900-000003000000}" name="2010"/>
    <tableColumn id="4" xr3:uid="{00000000-0010-0000-2900-000004000000}" name="2011"/>
    <tableColumn id="5" xr3:uid="{00000000-0010-0000-2900-000005000000}" name="2012"/>
    <tableColumn id="6" xr3:uid="{00000000-0010-0000-2900-000006000000}" name="2013"/>
    <tableColumn id="7" xr3:uid="{00000000-0010-0000-2900-000007000000}" name="2014"/>
    <tableColumn id="8" xr3:uid="{00000000-0010-0000-2900-000008000000}" name="2015"/>
    <tableColumn id="9" xr3:uid="{00000000-0010-0000-2900-000009000000}" name="2016"/>
    <tableColumn id="10" xr3:uid="{00000000-0010-0000-2900-00000A000000}" name="2017"/>
    <tableColumn id="11" xr3:uid="{00000000-0010-0000-2900-00000B000000}" name="2018"/>
    <tableColumn id="12" xr3:uid="{00000000-0010-0000-2900-00000C000000}" name="2019"/>
    <tableColumn id="13" xr3:uid="{00000000-0010-0000-2900-00000D000000}" name="2020"/>
  </tableColumns>
  <tableStyleInfo name="TableStyleLight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able45" displayName="Table45" ref="A13:M24" totalsRowShown="0">
  <tableColumns count="13">
    <tableColumn id="1" xr3:uid="{00000000-0010-0000-2A00-000001000000}" name="Region"/>
    <tableColumn id="2" xr3:uid="{00000000-0010-0000-2A00-000002000000}" name="Country"/>
    <tableColumn id="3" xr3:uid="{00000000-0010-0000-2A00-000003000000}" name="2010"/>
    <tableColumn id="4" xr3:uid="{00000000-0010-0000-2A00-000004000000}" name="2011"/>
    <tableColumn id="5" xr3:uid="{00000000-0010-0000-2A00-000005000000}" name="2012"/>
    <tableColumn id="6" xr3:uid="{00000000-0010-0000-2A00-000006000000}" name="2013"/>
    <tableColumn id="7" xr3:uid="{00000000-0010-0000-2A00-000007000000}" name="2014"/>
    <tableColumn id="8" xr3:uid="{00000000-0010-0000-2A00-000008000000}" name="2015"/>
    <tableColumn id="9" xr3:uid="{00000000-0010-0000-2A00-000009000000}" name="2016"/>
    <tableColumn id="10" xr3:uid="{00000000-0010-0000-2A00-00000A000000}" name="2017"/>
    <tableColumn id="11" xr3:uid="{00000000-0010-0000-2A00-00000B000000}" name="2018"/>
    <tableColumn id="12" xr3:uid="{00000000-0010-0000-2A00-00000C000000}" name="2019"/>
    <tableColumn id="13" xr3:uid="{00000000-0010-0000-2A00-00000D000000}" name="2020"/>
  </tableColumns>
  <tableStyleInfo name="TableStyleLight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able46" displayName="Table46" ref="A13:M53" totalsRowShown="0">
  <tableColumns count="13">
    <tableColumn id="1" xr3:uid="{00000000-0010-0000-2B00-000001000000}" name="Region"/>
    <tableColumn id="2" xr3:uid="{00000000-0010-0000-2B00-000002000000}" name="Country"/>
    <tableColumn id="3" xr3:uid="{00000000-0010-0000-2B00-000003000000}" name="2010"/>
    <tableColumn id="4" xr3:uid="{00000000-0010-0000-2B00-000004000000}" name="2011"/>
    <tableColumn id="5" xr3:uid="{00000000-0010-0000-2B00-000005000000}" name="2012"/>
    <tableColumn id="6" xr3:uid="{00000000-0010-0000-2B00-000006000000}" name="2013"/>
    <tableColumn id="7" xr3:uid="{00000000-0010-0000-2B00-000007000000}" name="2014"/>
    <tableColumn id="8" xr3:uid="{00000000-0010-0000-2B00-000008000000}" name="2015"/>
    <tableColumn id="9" xr3:uid="{00000000-0010-0000-2B00-000009000000}" name="2016"/>
    <tableColumn id="10" xr3:uid="{00000000-0010-0000-2B00-00000A000000}" name="2017"/>
    <tableColumn id="11" xr3:uid="{00000000-0010-0000-2B00-00000B000000}" name="2018"/>
    <tableColumn id="12" xr3:uid="{00000000-0010-0000-2B00-00000C000000}" name="2019"/>
    <tableColumn id="13" xr3:uid="{00000000-0010-0000-2B00-00000D000000}" name="2020"/>
  </tableColumns>
  <tableStyleInfo name="TableStyleLight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able47" displayName="Table47" ref="A13:M48" totalsRowShown="0">
  <tableColumns count="13">
    <tableColumn id="1" xr3:uid="{00000000-0010-0000-2C00-000001000000}" name="Region"/>
    <tableColumn id="2" xr3:uid="{00000000-0010-0000-2C00-000002000000}" name="Country"/>
    <tableColumn id="3" xr3:uid="{00000000-0010-0000-2C00-000003000000}" name="2010"/>
    <tableColumn id="4" xr3:uid="{00000000-0010-0000-2C00-000004000000}" name="2011"/>
    <tableColumn id="5" xr3:uid="{00000000-0010-0000-2C00-000005000000}" name="2012"/>
    <tableColumn id="6" xr3:uid="{00000000-0010-0000-2C00-000006000000}" name="2013"/>
    <tableColumn id="7" xr3:uid="{00000000-0010-0000-2C00-000007000000}" name="2014"/>
    <tableColumn id="8" xr3:uid="{00000000-0010-0000-2C00-000008000000}" name="2015"/>
    <tableColumn id="9" xr3:uid="{00000000-0010-0000-2C00-000009000000}" name="2016"/>
    <tableColumn id="10" xr3:uid="{00000000-0010-0000-2C00-00000A000000}" name="2017"/>
    <tableColumn id="11" xr3:uid="{00000000-0010-0000-2C00-00000B000000}" name="2018"/>
    <tableColumn id="12" xr3:uid="{00000000-0010-0000-2C00-00000C000000}" name="2019"/>
    <tableColumn id="13" xr3:uid="{00000000-0010-0000-2C00-00000D000000}" name="2020"/>
  </tableColumns>
  <tableStyleInfo name="TableStyleLight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able48" displayName="Table48" ref="A13:M51" totalsRowShown="0">
  <tableColumns count="13">
    <tableColumn id="1" xr3:uid="{00000000-0010-0000-2D00-000001000000}" name="Region"/>
    <tableColumn id="2" xr3:uid="{00000000-0010-0000-2D00-000002000000}" name="Country"/>
    <tableColumn id="3" xr3:uid="{00000000-0010-0000-2D00-000003000000}" name="2010"/>
    <tableColumn id="4" xr3:uid="{00000000-0010-0000-2D00-000004000000}" name="2011"/>
    <tableColumn id="5" xr3:uid="{00000000-0010-0000-2D00-000005000000}" name="2012"/>
    <tableColumn id="6" xr3:uid="{00000000-0010-0000-2D00-000006000000}" name="2013"/>
    <tableColumn id="7" xr3:uid="{00000000-0010-0000-2D00-000007000000}" name="2014"/>
    <tableColumn id="8" xr3:uid="{00000000-0010-0000-2D00-000008000000}" name="2015"/>
    <tableColumn id="9" xr3:uid="{00000000-0010-0000-2D00-000009000000}" name="2016"/>
    <tableColumn id="10" xr3:uid="{00000000-0010-0000-2D00-00000A000000}" name="2017"/>
    <tableColumn id="11" xr3:uid="{00000000-0010-0000-2D00-00000B000000}" name="2018"/>
    <tableColumn id="12" xr3:uid="{00000000-0010-0000-2D00-00000C000000}" name="2019"/>
    <tableColumn id="13" xr3:uid="{00000000-0010-0000-2D00-00000D000000}" name="2020"/>
  </tableColumns>
  <tableStyleInfo name="TableStyleLight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able49" displayName="Table49" ref="A13:M64" totalsRowShown="0">
  <tableColumns count="13">
    <tableColumn id="1" xr3:uid="{00000000-0010-0000-2E00-000001000000}" name="Region"/>
    <tableColumn id="2" xr3:uid="{00000000-0010-0000-2E00-000002000000}" name="Country"/>
    <tableColumn id="3" xr3:uid="{00000000-0010-0000-2E00-000003000000}" name="2010"/>
    <tableColumn id="4" xr3:uid="{00000000-0010-0000-2E00-000004000000}" name="2011"/>
    <tableColumn id="5" xr3:uid="{00000000-0010-0000-2E00-000005000000}" name="2012"/>
    <tableColumn id="6" xr3:uid="{00000000-0010-0000-2E00-000006000000}" name="2013"/>
    <tableColumn id="7" xr3:uid="{00000000-0010-0000-2E00-000007000000}" name="2014"/>
    <tableColumn id="8" xr3:uid="{00000000-0010-0000-2E00-000008000000}" name="2015"/>
    <tableColumn id="9" xr3:uid="{00000000-0010-0000-2E00-000009000000}" name="2016"/>
    <tableColumn id="10" xr3:uid="{00000000-0010-0000-2E00-00000A000000}" name="2017"/>
    <tableColumn id="11" xr3:uid="{00000000-0010-0000-2E00-00000B000000}" name="2018"/>
    <tableColumn id="12" xr3:uid="{00000000-0010-0000-2E00-00000C000000}" name="2019"/>
    <tableColumn id="13" xr3:uid="{00000000-0010-0000-2E00-00000D000000}" name="2020"/>
  </tableColumns>
  <tableStyleInfo name="TableStyleLight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able50" displayName="Table50" ref="A13:M64" totalsRowShown="0">
  <tableColumns count="13">
    <tableColumn id="1" xr3:uid="{00000000-0010-0000-2F00-000001000000}" name="Region"/>
    <tableColumn id="2" xr3:uid="{00000000-0010-0000-2F00-000002000000}" name="Country"/>
    <tableColumn id="3" xr3:uid="{00000000-0010-0000-2F00-000003000000}" name="2010"/>
    <tableColumn id="4" xr3:uid="{00000000-0010-0000-2F00-000004000000}" name="2011"/>
    <tableColumn id="5" xr3:uid="{00000000-0010-0000-2F00-000005000000}" name="2012"/>
    <tableColumn id="6" xr3:uid="{00000000-0010-0000-2F00-000006000000}" name="2013"/>
    <tableColumn id="7" xr3:uid="{00000000-0010-0000-2F00-000007000000}" name="2014"/>
    <tableColumn id="8" xr3:uid="{00000000-0010-0000-2F00-000008000000}" name="2015"/>
    <tableColumn id="9" xr3:uid="{00000000-0010-0000-2F00-000009000000}" name="2016"/>
    <tableColumn id="10" xr3:uid="{00000000-0010-0000-2F00-00000A000000}" name="2017"/>
    <tableColumn id="11" xr3:uid="{00000000-0010-0000-2F00-00000B000000}" name="2018"/>
    <tableColumn id="12" xr3:uid="{00000000-0010-0000-2F00-00000C000000}" name="2019"/>
    <tableColumn id="13" xr3:uid="{00000000-0010-0000-2F00-00000D000000}" name="2020"/>
  </tableColumns>
  <tableStyleInfo name="TableStyleLight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0000000}" name="Table51" displayName="Table51" ref="A13:M64" totalsRowShown="0">
  <tableColumns count="13">
    <tableColumn id="1" xr3:uid="{00000000-0010-0000-3000-000001000000}" name="Region"/>
    <tableColumn id="2" xr3:uid="{00000000-0010-0000-3000-000002000000}" name="Country"/>
    <tableColumn id="3" xr3:uid="{00000000-0010-0000-3000-000003000000}" name="2010"/>
    <tableColumn id="4" xr3:uid="{00000000-0010-0000-3000-000004000000}" name="2011"/>
    <tableColumn id="5" xr3:uid="{00000000-0010-0000-3000-000005000000}" name="2012"/>
    <tableColumn id="6" xr3:uid="{00000000-0010-0000-3000-000006000000}" name="2013"/>
    <tableColumn id="7" xr3:uid="{00000000-0010-0000-3000-000007000000}" name="2014"/>
    <tableColumn id="8" xr3:uid="{00000000-0010-0000-3000-000008000000}" name="2015"/>
    <tableColumn id="9" xr3:uid="{00000000-0010-0000-3000-000009000000}" name="2016"/>
    <tableColumn id="10" xr3:uid="{00000000-0010-0000-3000-00000A000000}" name="2017"/>
    <tableColumn id="11" xr3:uid="{00000000-0010-0000-3000-00000B000000}" name="2018"/>
    <tableColumn id="12" xr3:uid="{00000000-0010-0000-3000-00000C000000}" name="2019"/>
    <tableColumn id="13" xr3:uid="{00000000-0010-0000-3000-00000D000000}" name="2020"/>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A13:M59" totalsRowShown="0">
  <tableColumns count="13">
    <tableColumn id="1" xr3:uid="{00000000-0010-0000-0400-000001000000}" name="Region"/>
    <tableColumn id="2" xr3:uid="{00000000-0010-0000-0400-000002000000}" name="Country"/>
    <tableColumn id="3" xr3:uid="{00000000-0010-0000-0400-000003000000}" name="2010"/>
    <tableColumn id="4" xr3:uid="{00000000-0010-0000-0400-000004000000}" name="2011"/>
    <tableColumn id="5" xr3:uid="{00000000-0010-0000-0400-000005000000}" name="2012"/>
    <tableColumn id="6" xr3:uid="{00000000-0010-0000-0400-000006000000}" name="2013"/>
    <tableColumn id="7" xr3:uid="{00000000-0010-0000-0400-000007000000}" name="2014"/>
    <tableColumn id="8" xr3:uid="{00000000-0010-0000-0400-000008000000}" name="2015"/>
    <tableColumn id="9" xr3:uid="{00000000-0010-0000-0400-000009000000}" name="2016"/>
    <tableColumn id="10" xr3:uid="{00000000-0010-0000-0400-00000A000000}" name="2017"/>
    <tableColumn id="11" xr3:uid="{00000000-0010-0000-0400-00000B000000}" name="2018"/>
    <tableColumn id="12" xr3:uid="{00000000-0010-0000-0400-00000C000000}" name="2019"/>
    <tableColumn id="13" xr3:uid="{00000000-0010-0000-0400-00000D000000}" name="2020"/>
  </tableColumns>
  <tableStyleInfo name="TableStyleLight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1000000}" name="Table52" displayName="Table52" ref="A13:M64" totalsRowShown="0">
  <tableColumns count="13">
    <tableColumn id="1" xr3:uid="{00000000-0010-0000-3100-000001000000}" name="Region"/>
    <tableColumn id="2" xr3:uid="{00000000-0010-0000-3100-000002000000}" name="Country"/>
    <tableColumn id="3" xr3:uid="{00000000-0010-0000-3100-000003000000}" name="2010"/>
    <tableColumn id="4" xr3:uid="{00000000-0010-0000-3100-000004000000}" name="2011"/>
    <tableColumn id="5" xr3:uid="{00000000-0010-0000-3100-000005000000}" name="2012"/>
    <tableColumn id="6" xr3:uid="{00000000-0010-0000-3100-000006000000}" name="2013"/>
    <tableColumn id="7" xr3:uid="{00000000-0010-0000-3100-000007000000}" name="2014"/>
    <tableColumn id="8" xr3:uid="{00000000-0010-0000-3100-000008000000}" name="2015"/>
    <tableColumn id="9" xr3:uid="{00000000-0010-0000-3100-000009000000}" name="2016"/>
    <tableColumn id="10" xr3:uid="{00000000-0010-0000-3100-00000A000000}" name="2017"/>
    <tableColumn id="11" xr3:uid="{00000000-0010-0000-3100-00000B000000}" name="2018"/>
    <tableColumn id="12" xr3:uid="{00000000-0010-0000-3100-00000C000000}" name="2019"/>
    <tableColumn id="13" xr3:uid="{00000000-0010-0000-3100-00000D000000}" name="2020"/>
  </tableColumns>
  <tableStyleInfo name="TableStyleLight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2000000}" name="Table53" displayName="Table53" ref="A13:M64" totalsRowShown="0">
  <tableColumns count="13">
    <tableColumn id="1" xr3:uid="{00000000-0010-0000-3200-000001000000}" name="Region"/>
    <tableColumn id="2" xr3:uid="{00000000-0010-0000-3200-000002000000}" name="Country"/>
    <tableColumn id="3" xr3:uid="{00000000-0010-0000-3200-000003000000}" name="2010"/>
    <tableColumn id="4" xr3:uid="{00000000-0010-0000-3200-000004000000}" name="2011"/>
    <tableColumn id="5" xr3:uid="{00000000-0010-0000-3200-000005000000}" name="2012"/>
    <tableColumn id="6" xr3:uid="{00000000-0010-0000-3200-000006000000}" name="2013"/>
    <tableColumn id="7" xr3:uid="{00000000-0010-0000-3200-000007000000}" name="2014"/>
    <tableColumn id="8" xr3:uid="{00000000-0010-0000-3200-000008000000}" name="2015"/>
    <tableColumn id="9" xr3:uid="{00000000-0010-0000-3200-000009000000}" name="2016"/>
    <tableColumn id="10" xr3:uid="{00000000-0010-0000-3200-00000A000000}" name="2017"/>
    <tableColumn id="11" xr3:uid="{00000000-0010-0000-3200-00000B000000}" name="2018"/>
    <tableColumn id="12" xr3:uid="{00000000-0010-0000-3200-00000C000000}" name="2019"/>
    <tableColumn id="13" xr3:uid="{00000000-0010-0000-3200-00000D000000}" name="2020"/>
  </tableColumns>
  <tableStyleInfo name="TableStyleLight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able54" displayName="Table54" ref="A13:M64" totalsRowShown="0">
  <tableColumns count="13">
    <tableColumn id="1" xr3:uid="{00000000-0010-0000-3300-000001000000}" name="Region"/>
    <tableColumn id="2" xr3:uid="{00000000-0010-0000-3300-000002000000}" name="Country"/>
    <tableColumn id="3" xr3:uid="{00000000-0010-0000-3300-000003000000}" name="2010"/>
    <tableColumn id="4" xr3:uid="{00000000-0010-0000-3300-000004000000}" name="2011"/>
    <tableColumn id="5" xr3:uid="{00000000-0010-0000-3300-000005000000}" name="2012"/>
    <tableColumn id="6" xr3:uid="{00000000-0010-0000-3300-000006000000}" name="2013"/>
    <tableColumn id="7" xr3:uid="{00000000-0010-0000-3300-000007000000}" name="2014"/>
    <tableColumn id="8" xr3:uid="{00000000-0010-0000-3300-000008000000}" name="2015"/>
    <tableColumn id="9" xr3:uid="{00000000-0010-0000-3300-000009000000}" name="2016"/>
    <tableColumn id="10" xr3:uid="{00000000-0010-0000-3300-00000A000000}" name="2017"/>
    <tableColumn id="11" xr3:uid="{00000000-0010-0000-3300-00000B000000}" name="2018"/>
    <tableColumn id="12" xr3:uid="{00000000-0010-0000-3300-00000C000000}" name="2019"/>
    <tableColumn id="13" xr3:uid="{00000000-0010-0000-3300-00000D000000}" name="2020"/>
  </tableColumns>
  <tableStyleInfo name="TableStyleLight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4000000}" name="Table55" displayName="Table55" ref="A13:M40" totalsRowShown="0">
  <tableColumns count="13">
    <tableColumn id="1" xr3:uid="{00000000-0010-0000-3400-000001000000}" name="Region"/>
    <tableColumn id="2" xr3:uid="{00000000-0010-0000-3400-000002000000}" name="Country"/>
    <tableColumn id="3" xr3:uid="{00000000-0010-0000-3400-000003000000}" name="2010"/>
    <tableColumn id="4" xr3:uid="{00000000-0010-0000-3400-000004000000}" name="2011"/>
    <tableColumn id="5" xr3:uid="{00000000-0010-0000-3400-000005000000}" name="2012"/>
    <tableColumn id="6" xr3:uid="{00000000-0010-0000-3400-000006000000}" name="2013"/>
    <tableColumn id="7" xr3:uid="{00000000-0010-0000-3400-000007000000}" name="2014"/>
    <tableColumn id="8" xr3:uid="{00000000-0010-0000-3400-000008000000}" name="2015"/>
    <tableColumn id="9" xr3:uid="{00000000-0010-0000-3400-000009000000}" name="2016"/>
    <tableColumn id="10" xr3:uid="{00000000-0010-0000-3400-00000A000000}" name="2017"/>
    <tableColumn id="11" xr3:uid="{00000000-0010-0000-3400-00000B000000}" name="2018"/>
    <tableColumn id="12" xr3:uid="{00000000-0010-0000-3400-00000C000000}" name="2019"/>
    <tableColumn id="13" xr3:uid="{00000000-0010-0000-3400-00000D000000}" name="2020"/>
  </tableColumns>
  <tableStyleInfo name="TableStyleLight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5000000}" name="Table56" displayName="Table56" ref="A13:M38" totalsRowShown="0">
  <tableColumns count="13">
    <tableColumn id="1" xr3:uid="{00000000-0010-0000-3500-000001000000}" name="Region"/>
    <tableColumn id="2" xr3:uid="{00000000-0010-0000-3500-000002000000}" name="Country"/>
    <tableColumn id="3" xr3:uid="{00000000-0010-0000-3500-000003000000}" name="2010"/>
    <tableColumn id="4" xr3:uid="{00000000-0010-0000-3500-000004000000}" name="2011"/>
    <tableColumn id="5" xr3:uid="{00000000-0010-0000-3500-000005000000}" name="2012"/>
    <tableColumn id="6" xr3:uid="{00000000-0010-0000-3500-000006000000}" name="2013"/>
    <tableColumn id="7" xr3:uid="{00000000-0010-0000-3500-000007000000}" name="2014"/>
    <tableColumn id="8" xr3:uid="{00000000-0010-0000-3500-000008000000}" name="2015"/>
    <tableColumn id="9" xr3:uid="{00000000-0010-0000-3500-000009000000}" name="2016"/>
    <tableColumn id="10" xr3:uid="{00000000-0010-0000-3500-00000A000000}" name="2017"/>
    <tableColumn id="11" xr3:uid="{00000000-0010-0000-3500-00000B000000}" name="2018"/>
    <tableColumn id="12" xr3:uid="{00000000-0010-0000-3500-00000C000000}" name="2019"/>
    <tableColumn id="13" xr3:uid="{00000000-0010-0000-3500-00000D000000}" name="2020"/>
  </tableColumns>
  <tableStyleInfo name="TableStyleLight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6000000}" name="Table57" displayName="Table57" ref="A13:M38" totalsRowShown="0">
  <tableColumns count="13">
    <tableColumn id="1" xr3:uid="{00000000-0010-0000-3600-000001000000}" name="Region"/>
    <tableColumn id="2" xr3:uid="{00000000-0010-0000-3600-000002000000}" name="Country"/>
    <tableColumn id="3" xr3:uid="{00000000-0010-0000-3600-000003000000}" name="2010"/>
    <tableColumn id="4" xr3:uid="{00000000-0010-0000-3600-000004000000}" name="2011"/>
    <tableColumn id="5" xr3:uid="{00000000-0010-0000-3600-000005000000}" name="2012"/>
    <tableColumn id="6" xr3:uid="{00000000-0010-0000-3600-000006000000}" name="2013"/>
    <tableColumn id="7" xr3:uid="{00000000-0010-0000-3600-000007000000}" name="2014"/>
    <tableColumn id="8" xr3:uid="{00000000-0010-0000-3600-000008000000}" name="2015"/>
    <tableColumn id="9" xr3:uid="{00000000-0010-0000-3600-000009000000}" name="2016"/>
    <tableColumn id="10" xr3:uid="{00000000-0010-0000-3600-00000A000000}" name="2017"/>
    <tableColumn id="11" xr3:uid="{00000000-0010-0000-3600-00000B000000}" name="2018"/>
    <tableColumn id="12" xr3:uid="{00000000-0010-0000-3600-00000C000000}" name="2019"/>
    <tableColumn id="13" xr3:uid="{00000000-0010-0000-3600-00000D000000}" name="2020"/>
  </tableColumns>
  <tableStyleInfo name="TableStyleLight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7000000}" name="Table58" displayName="Table58" ref="A13:M31" totalsRowShown="0">
  <tableColumns count="13">
    <tableColumn id="1" xr3:uid="{00000000-0010-0000-3700-000001000000}" name="Region"/>
    <tableColumn id="2" xr3:uid="{00000000-0010-0000-3700-000002000000}" name="Country"/>
    <tableColumn id="3" xr3:uid="{00000000-0010-0000-3700-000003000000}" name="2010"/>
    <tableColumn id="4" xr3:uid="{00000000-0010-0000-3700-000004000000}" name="2011"/>
    <tableColumn id="5" xr3:uid="{00000000-0010-0000-3700-000005000000}" name="2012"/>
    <tableColumn id="6" xr3:uid="{00000000-0010-0000-3700-000006000000}" name="2013"/>
    <tableColumn id="7" xr3:uid="{00000000-0010-0000-3700-000007000000}" name="2014"/>
    <tableColumn id="8" xr3:uid="{00000000-0010-0000-3700-000008000000}" name="2015"/>
    <tableColumn id="9" xr3:uid="{00000000-0010-0000-3700-000009000000}" name="2016"/>
    <tableColumn id="10" xr3:uid="{00000000-0010-0000-3700-00000A000000}" name="2017"/>
    <tableColumn id="11" xr3:uid="{00000000-0010-0000-3700-00000B000000}" name="2018"/>
    <tableColumn id="12" xr3:uid="{00000000-0010-0000-3700-00000C000000}" name="2019"/>
    <tableColumn id="13" xr3:uid="{00000000-0010-0000-3700-00000D000000}" name="2020"/>
  </tableColumns>
  <tableStyleInfo name="TableStyleLight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8000000}" name="Table59" displayName="Table59" ref="A13:M27" totalsRowShown="0">
  <tableColumns count="13">
    <tableColumn id="1" xr3:uid="{00000000-0010-0000-3800-000001000000}" name="Region"/>
    <tableColumn id="2" xr3:uid="{00000000-0010-0000-3800-000002000000}" name="Country"/>
    <tableColumn id="3" xr3:uid="{00000000-0010-0000-3800-000003000000}" name="2010"/>
    <tableColumn id="4" xr3:uid="{00000000-0010-0000-3800-000004000000}" name="2011"/>
    <tableColumn id="5" xr3:uid="{00000000-0010-0000-3800-000005000000}" name="2012"/>
    <tableColumn id="6" xr3:uid="{00000000-0010-0000-3800-000006000000}" name="2013"/>
    <tableColumn id="7" xr3:uid="{00000000-0010-0000-3800-000007000000}" name="2014"/>
    <tableColumn id="8" xr3:uid="{00000000-0010-0000-3800-000008000000}" name="2015"/>
    <tableColumn id="9" xr3:uid="{00000000-0010-0000-3800-000009000000}" name="2016"/>
    <tableColumn id="10" xr3:uid="{00000000-0010-0000-3800-00000A000000}" name="2017"/>
    <tableColumn id="11" xr3:uid="{00000000-0010-0000-3800-00000B000000}" name="2018"/>
    <tableColumn id="12" xr3:uid="{00000000-0010-0000-3800-00000C000000}" name="2019"/>
    <tableColumn id="13" xr3:uid="{00000000-0010-0000-3800-00000D000000}" name="2020"/>
  </tableColumns>
  <tableStyleInfo name="TableStyleLight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9000000}" name="Table60" displayName="Table60" ref="A13:M27" totalsRowShown="0">
  <tableColumns count="13">
    <tableColumn id="1" xr3:uid="{00000000-0010-0000-3900-000001000000}" name="Region"/>
    <tableColumn id="2" xr3:uid="{00000000-0010-0000-3900-000002000000}" name="Country"/>
    <tableColumn id="3" xr3:uid="{00000000-0010-0000-3900-000003000000}" name="2010"/>
    <tableColumn id="4" xr3:uid="{00000000-0010-0000-3900-000004000000}" name="2011"/>
    <tableColumn id="5" xr3:uid="{00000000-0010-0000-3900-000005000000}" name="2012"/>
    <tableColumn id="6" xr3:uid="{00000000-0010-0000-3900-000006000000}" name="2013"/>
    <tableColumn id="7" xr3:uid="{00000000-0010-0000-3900-000007000000}" name="2014"/>
    <tableColumn id="8" xr3:uid="{00000000-0010-0000-3900-000008000000}" name="2015"/>
    <tableColumn id="9" xr3:uid="{00000000-0010-0000-3900-000009000000}" name="2016"/>
    <tableColumn id="10" xr3:uid="{00000000-0010-0000-3900-00000A000000}" name="2017"/>
    <tableColumn id="11" xr3:uid="{00000000-0010-0000-3900-00000B000000}" name="2018"/>
    <tableColumn id="12" xr3:uid="{00000000-0010-0000-3900-00000C000000}" name="2019"/>
    <tableColumn id="13" xr3:uid="{00000000-0010-0000-3900-00000D000000}" name="2020"/>
  </tableColumns>
  <tableStyleInfo name="TableStyleLight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A000000}" name="Table61" displayName="Table61" ref="A13:M19" totalsRowShown="0">
  <tableColumns count="13">
    <tableColumn id="1" xr3:uid="{00000000-0010-0000-3A00-000001000000}" name="Region"/>
    <tableColumn id="2" xr3:uid="{00000000-0010-0000-3A00-000002000000}" name="Country"/>
    <tableColumn id="3" xr3:uid="{00000000-0010-0000-3A00-000003000000}" name="2010"/>
    <tableColumn id="4" xr3:uid="{00000000-0010-0000-3A00-000004000000}" name="2011"/>
    <tableColumn id="5" xr3:uid="{00000000-0010-0000-3A00-000005000000}" name="2012"/>
    <tableColumn id="6" xr3:uid="{00000000-0010-0000-3A00-000006000000}" name="2013"/>
    <tableColumn id="7" xr3:uid="{00000000-0010-0000-3A00-000007000000}" name="2014"/>
    <tableColumn id="8" xr3:uid="{00000000-0010-0000-3A00-000008000000}" name="2015"/>
    <tableColumn id="9" xr3:uid="{00000000-0010-0000-3A00-000009000000}" name="2016"/>
    <tableColumn id="10" xr3:uid="{00000000-0010-0000-3A00-00000A000000}" name="2017"/>
    <tableColumn id="11" xr3:uid="{00000000-0010-0000-3A00-00000B000000}" name="2018"/>
    <tableColumn id="12" xr3:uid="{00000000-0010-0000-3A00-00000C000000}" name="2019"/>
    <tableColumn id="13" xr3:uid="{00000000-0010-0000-3A00-00000D000000}" name="2020"/>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A13:M56" totalsRowShown="0">
  <tableColumns count="13">
    <tableColumn id="1" xr3:uid="{00000000-0010-0000-0500-000001000000}" name="Region"/>
    <tableColumn id="2" xr3:uid="{00000000-0010-0000-0500-000002000000}" name="Country"/>
    <tableColumn id="3" xr3:uid="{00000000-0010-0000-0500-000003000000}" name="2010"/>
    <tableColumn id="4" xr3:uid="{00000000-0010-0000-0500-000004000000}" name="2011"/>
    <tableColumn id="5" xr3:uid="{00000000-0010-0000-0500-000005000000}" name="2012"/>
    <tableColumn id="6" xr3:uid="{00000000-0010-0000-0500-000006000000}" name="2013"/>
    <tableColumn id="7" xr3:uid="{00000000-0010-0000-0500-000007000000}" name="2014"/>
    <tableColumn id="8" xr3:uid="{00000000-0010-0000-0500-000008000000}" name="2015"/>
    <tableColumn id="9" xr3:uid="{00000000-0010-0000-0500-000009000000}" name="2016"/>
    <tableColumn id="10" xr3:uid="{00000000-0010-0000-0500-00000A000000}" name="2017"/>
    <tableColumn id="11" xr3:uid="{00000000-0010-0000-0500-00000B000000}" name="2018"/>
    <tableColumn id="12" xr3:uid="{00000000-0010-0000-0500-00000C000000}" name="2019"/>
    <tableColumn id="13" xr3:uid="{00000000-0010-0000-0500-00000D000000}" name="2020"/>
  </tableColumns>
  <tableStyleInfo name="TableStyleLight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B000000}" name="Table62" displayName="Table62" ref="A13:M19" totalsRowShown="0">
  <tableColumns count="13">
    <tableColumn id="1" xr3:uid="{00000000-0010-0000-3B00-000001000000}" name="Region"/>
    <tableColumn id="2" xr3:uid="{00000000-0010-0000-3B00-000002000000}" name="Country"/>
    <tableColumn id="3" xr3:uid="{00000000-0010-0000-3B00-000003000000}" name="2010"/>
    <tableColumn id="4" xr3:uid="{00000000-0010-0000-3B00-000004000000}" name="2011"/>
    <tableColumn id="5" xr3:uid="{00000000-0010-0000-3B00-000005000000}" name="2012"/>
    <tableColumn id="6" xr3:uid="{00000000-0010-0000-3B00-000006000000}" name="2013"/>
    <tableColumn id="7" xr3:uid="{00000000-0010-0000-3B00-000007000000}" name="2014"/>
    <tableColumn id="8" xr3:uid="{00000000-0010-0000-3B00-000008000000}" name="2015"/>
    <tableColumn id="9" xr3:uid="{00000000-0010-0000-3B00-000009000000}" name="2016"/>
    <tableColumn id="10" xr3:uid="{00000000-0010-0000-3B00-00000A000000}" name="2017"/>
    <tableColumn id="11" xr3:uid="{00000000-0010-0000-3B00-00000B000000}" name="2018"/>
    <tableColumn id="12" xr3:uid="{00000000-0010-0000-3B00-00000C000000}" name="2019"/>
    <tableColumn id="13" xr3:uid="{00000000-0010-0000-3B00-00000D000000}" name="2020"/>
  </tableColumns>
  <tableStyleInfo name="TableStyleLight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C000000}" name="Table63" displayName="Table63" ref="A13:M19" totalsRowShown="0">
  <tableColumns count="13">
    <tableColumn id="1" xr3:uid="{00000000-0010-0000-3C00-000001000000}" name="Region"/>
    <tableColumn id="2" xr3:uid="{00000000-0010-0000-3C00-000002000000}" name="Country"/>
    <tableColumn id="3" xr3:uid="{00000000-0010-0000-3C00-000003000000}" name="2010"/>
    <tableColumn id="4" xr3:uid="{00000000-0010-0000-3C00-000004000000}" name="2011"/>
    <tableColumn id="5" xr3:uid="{00000000-0010-0000-3C00-000005000000}" name="2012"/>
    <tableColumn id="6" xr3:uid="{00000000-0010-0000-3C00-000006000000}" name="2013"/>
    <tableColumn id="7" xr3:uid="{00000000-0010-0000-3C00-000007000000}" name="2014"/>
    <tableColumn id="8" xr3:uid="{00000000-0010-0000-3C00-000008000000}" name="2015"/>
    <tableColumn id="9" xr3:uid="{00000000-0010-0000-3C00-000009000000}" name="2016"/>
    <tableColumn id="10" xr3:uid="{00000000-0010-0000-3C00-00000A000000}" name="2017"/>
    <tableColumn id="11" xr3:uid="{00000000-0010-0000-3C00-00000B000000}" name="2018"/>
    <tableColumn id="12" xr3:uid="{00000000-0010-0000-3C00-00000C000000}" name="2019"/>
    <tableColumn id="13" xr3:uid="{00000000-0010-0000-3C00-00000D000000}" name="2020"/>
  </tableColumns>
  <tableStyleInfo name="TableStyleLight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D000000}" name="Table64" displayName="Table64" ref="A13:M38" totalsRowShown="0">
  <tableColumns count="13">
    <tableColumn id="1" xr3:uid="{00000000-0010-0000-3D00-000001000000}" name="Region"/>
    <tableColumn id="2" xr3:uid="{00000000-0010-0000-3D00-000002000000}" name="Country"/>
    <tableColumn id="3" xr3:uid="{00000000-0010-0000-3D00-000003000000}" name="2010"/>
    <tableColumn id="4" xr3:uid="{00000000-0010-0000-3D00-000004000000}" name="2011"/>
    <tableColumn id="5" xr3:uid="{00000000-0010-0000-3D00-000005000000}" name="2012"/>
    <tableColumn id="6" xr3:uid="{00000000-0010-0000-3D00-000006000000}" name="2013"/>
    <tableColumn id="7" xr3:uid="{00000000-0010-0000-3D00-000007000000}" name="2014"/>
    <tableColumn id="8" xr3:uid="{00000000-0010-0000-3D00-000008000000}" name="2015"/>
    <tableColumn id="9" xr3:uid="{00000000-0010-0000-3D00-000009000000}" name="2016"/>
    <tableColumn id="10" xr3:uid="{00000000-0010-0000-3D00-00000A000000}" name="2017"/>
    <tableColumn id="11" xr3:uid="{00000000-0010-0000-3D00-00000B000000}" name="2018"/>
    <tableColumn id="12" xr3:uid="{00000000-0010-0000-3D00-00000C000000}" name="2019"/>
    <tableColumn id="13" xr3:uid="{00000000-0010-0000-3D00-00000D000000}" name="2020"/>
  </tableColumns>
  <tableStyleInfo name="TableStyleLight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Table65" displayName="Table65" ref="A13:M38" totalsRowShown="0">
  <tableColumns count="13">
    <tableColumn id="1" xr3:uid="{00000000-0010-0000-3E00-000001000000}" name="Region"/>
    <tableColumn id="2" xr3:uid="{00000000-0010-0000-3E00-000002000000}" name="Country"/>
    <tableColumn id="3" xr3:uid="{00000000-0010-0000-3E00-000003000000}" name="2010"/>
    <tableColumn id="4" xr3:uid="{00000000-0010-0000-3E00-000004000000}" name="2011"/>
    <tableColumn id="5" xr3:uid="{00000000-0010-0000-3E00-000005000000}" name="2012"/>
    <tableColumn id="6" xr3:uid="{00000000-0010-0000-3E00-000006000000}" name="2013"/>
    <tableColumn id="7" xr3:uid="{00000000-0010-0000-3E00-000007000000}" name="2014"/>
    <tableColumn id="8" xr3:uid="{00000000-0010-0000-3E00-000008000000}" name="2015"/>
    <tableColumn id="9" xr3:uid="{00000000-0010-0000-3E00-000009000000}" name="2016"/>
    <tableColumn id="10" xr3:uid="{00000000-0010-0000-3E00-00000A000000}" name="2017"/>
    <tableColumn id="11" xr3:uid="{00000000-0010-0000-3E00-00000B000000}" name="2018"/>
    <tableColumn id="12" xr3:uid="{00000000-0010-0000-3E00-00000C000000}" name="2019"/>
    <tableColumn id="13" xr3:uid="{00000000-0010-0000-3E00-00000D000000}" name="2020"/>
  </tableColumns>
  <tableStyleInfo name="TableStyleLight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F000000}" name="Table66" displayName="Table66" ref="A13:M38" totalsRowShown="0">
  <tableColumns count="13">
    <tableColumn id="1" xr3:uid="{00000000-0010-0000-3F00-000001000000}" name="Region"/>
    <tableColumn id="2" xr3:uid="{00000000-0010-0000-3F00-000002000000}" name="Country"/>
    <tableColumn id="3" xr3:uid="{00000000-0010-0000-3F00-000003000000}" name="2010"/>
    <tableColumn id="4" xr3:uid="{00000000-0010-0000-3F00-000004000000}" name="2011"/>
    <tableColumn id="5" xr3:uid="{00000000-0010-0000-3F00-000005000000}" name="2012"/>
    <tableColumn id="6" xr3:uid="{00000000-0010-0000-3F00-000006000000}" name="2013"/>
    <tableColumn id="7" xr3:uid="{00000000-0010-0000-3F00-000007000000}" name="2014"/>
    <tableColumn id="8" xr3:uid="{00000000-0010-0000-3F00-000008000000}" name="2015"/>
    <tableColumn id="9" xr3:uid="{00000000-0010-0000-3F00-000009000000}" name="2016"/>
    <tableColumn id="10" xr3:uid="{00000000-0010-0000-3F00-00000A000000}" name="2017"/>
    <tableColumn id="11" xr3:uid="{00000000-0010-0000-3F00-00000B000000}" name="2018"/>
    <tableColumn id="12" xr3:uid="{00000000-0010-0000-3F00-00000C000000}" name="2019"/>
    <tableColumn id="13" xr3:uid="{00000000-0010-0000-3F00-00000D000000}" name="2020"/>
  </tableColumns>
  <tableStyleInfo name="TableStyleLight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0000000}" name="Table67" displayName="Table67" ref="A13:M30" totalsRowShown="0">
  <tableColumns count="13">
    <tableColumn id="1" xr3:uid="{00000000-0010-0000-4000-000001000000}" name="Region"/>
    <tableColumn id="2" xr3:uid="{00000000-0010-0000-4000-000002000000}" name="Country"/>
    <tableColumn id="3" xr3:uid="{00000000-0010-0000-4000-000003000000}" name="2010"/>
    <tableColumn id="4" xr3:uid="{00000000-0010-0000-4000-000004000000}" name="2011"/>
    <tableColumn id="5" xr3:uid="{00000000-0010-0000-4000-000005000000}" name="2012"/>
    <tableColumn id="6" xr3:uid="{00000000-0010-0000-4000-000006000000}" name="2013"/>
    <tableColumn id="7" xr3:uid="{00000000-0010-0000-4000-000007000000}" name="2014"/>
    <tableColumn id="8" xr3:uid="{00000000-0010-0000-4000-000008000000}" name="2015"/>
    <tableColumn id="9" xr3:uid="{00000000-0010-0000-4000-000009000000}" name="2016"/>
    <tableColumn id="10" xr3:uid="{00000000-0010-0000-4000-00000A000000}" name="2017"/>
    <tableColumn id="11" xr3:uid="{00000000-0010-0000-4000-00000B000000}" name="2018"/>
    <tableColumn id="12" xr3:uid="{00000000-0010-0000-4000-00000C000000}" name="2019"/>
    <tableColumn id="13" xr3:uid="{00000000-0010-0000-4000-00000D000000}" name="2020"/>
  </tableColumns>
  <tableStyleInfo name="TableStyleLight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1000000}" name="Table68" displayName="Table68" ref="A13:M27" totalsRowShown="0">
  <tableColumns count="13">
    <tableColumn id="1" xr3:uid="{00000000-0010-0000-4100-000001000000}" name="Region"/>
    <tableColumn id="2" xr3:uid="{00000000-0010-0000-4100-000002000000}" name="Country"/>
    <tableColumn id="3" xr3:uid="{00000000-0010-0000-4100-000003000000}" name="2010"/>
    <tableColumn id="4" xr3:uid="{00000000-0010-0000-4100-000004000000}" name="2011"/>
    <tableColumn id="5" xr3:uid="{00000000-0010-0000-4100-000005000000}" name="2012"/>
    <tableColumn id="6" xr3:uid="{00000000-0010-0000-4100-000006000000}" name="2013"/>
    <tableColumn id="7" xr3:uid="{00000000-0010-0000-4100-000007000000}" name="2014"/>
    <tableColumn id="8" xr3:uid="{00000000-0010-0000-4100-000008000000}" name="2015"/>
    <tableColumn id="9" xr3:uid="{00000000-0010-0000-4100-000009000000}" name="2016"/>
    <tableColumn id="10" xr3:uid="{00000000-0010-0000-4100-00000A000000}" name="2017"/>
    <tableColumn id="11" xr3:uid="{00000000-0010-0000-4100-00000B000000}" name="2018"/>
    <tableColumn id="12" xr3:uid="{00000000-0010-0000-4100-00000C000000}" name="2019"/>
    <tableColumn id="13" xr3:uid="{00000000-0010-0000-4100-00000D000000}" name="2020"/>
  </tableColumns>
  <tableStyleInfo name="TableStyleLight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2000000}" name="Table69" displayName="Table69" ref="A13:M27" totalsRowShown="0">
  <tableColumns count="13">
    <tableColumn id="1" xr3:uid="{00000000-0010-0000-4200-000001000000}" name="Region"/>
    <tableColumn id="2" xr3:uid="{00000000-0010-0000-4200-000002000000}" name="Country"/>
    <tableColumn id="3" xr3:uid="{00000000-0010-0000-4200-000003000000}" name="2010"/>
    <tableColumn id="4" xr3:uid="{00000000-0010-0000-4200-000004000000}" name="2011"/>
    <tableColumn id="5" xr3:uid="{00000000-0010-0000-4200-000005000000}" name="2012"/>
    <tableColumn id="6" xr3:uid="{00000000-0010-0000-4200-000006000000}" name="2013"/>
    <tableColumn id="7" xr3:uid="{00000000-0010-0000-4200-000007000000}" name="2014"/>
    <tableColumn id="8" xr3:uid="{00000000-0010-0000-4200-000008000000}" name="2015"/>
    <tableColumn id="9" xr3:uid="{00000000-0010-0000-4200-000009000000}" name="2016"/>
    <tableColumn id="10" xr3:uid="{00000000-0010-0000-4200-00000A000000}" name="2017"/>
    <tableColumn id="11" xr3:uid="{00000000-0010-0000-4200-00000B000000}" name="2018"/>
    <tableColumn id="12" xr3:uid="{00000000-0010-0000-4200-00000C000000}" name="2019"/>
    <tableColumn id="13" xr3:uid="{00000000-0010-0000-4200-00000D000000}" name="2020"/>
  </tableColumns>
  <tableStyleInfo name="TableStyleLight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3000000}" name="Table70" displayName="Table70" ref="A13:M21" totalsRowShown="0">
  <tableColumns count="13">
    <tableColumn id="1" xr3:uid="{00000000-0010-0000-4300-000001000000}" name="Region"/>
    <tableColumn id="2" xr3:uid="{00000000-0010-0000-4300-000002000000}" name="Country"/>
    <tableColumn id="3" xr3:uid="{00000000-0010-0000-4300-000003000000}" name="2010"/>
    <tableColumn id="4" xr3:uid="{00000000-0010-0000-4300-000004000000}" name="2011"/>
    <tableColumn id="5" xr3:uid="{00000000-0010-0000-4300-000005000000}" name="2012"/>
    <tableColumn id="6" xr3:uid="{00000000-0010-0000-4300-000006000000}" name="2013"/>
    <tableColumn id="7" xr3:uid="{00000000-0010-0000-4300-000007000000}" name="2014"/>
    <tableColumn id="8" xr3:uid="{00000000-0010-0000-4300-000008000000}" name="2015"/>
    <tableColumn id="9" xr3:uid="{00000000-0010-0000-4300-000009000000}" name="2016"/>
    <tableColumn id="10" xr3:uid="{00000000-0010-0000-4300-00000A000000}" name="2017"/>
    <tableColumn id="11" xr3:uid="{00000000-0010-0000-4300-00000B000000}" name="2018"/>
    <tableColumn id="12" xr3:uid="{00000000-0010-0000-4300-00000C000000}" name="2019"/>
    <tableColumn id="13" xr3:uid="{00000000-0010-0000-4300-00000D000000}" name="2020"/>
  </tableColumns>
  <tableStyleInfo name="TableStyleLight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4000000}" name="Table71" displayName="Table71" ref="A13:M21" totalsRowShown="0">
  <tableColumns count="13">
    <tableColumn id="1" xr3:uid="{00000000-0010-0000-4400-000001000000}" name="Region"/>
    <tableColumn id="2" xr3:uid="{00000000-0010-0000-4400-000002000000}" name="Country"/>
    <tableColumn id="3" xr3:uid="{00000000-0010-0000-4400-000003000000}" name="2010"/>
    <tableColumn id="4" xr3:uid="{00000000-0010-0000-4400-000004000000}" name="2011"/>
    <tableColumn id="5" xr3:uid="{00000000-0010-0000-4400-000005000000}" name="2012"/>
    <tableColumn id="6" xr3:uid="{00000000-0010-0000-4400-000006000000}" name="2013"/>
    <tableColumn id="7" xr3:uid="{00000000-0010-0000-4400-000007000000}" name="2014"/>
    <tableColumn id="8" xr3:uid="{00000000-0010-0000-4400-000008000000}" name="2015"/>
    <tableColumn id="9" xr3:uid="{00000000-0010-0000-4400-000009000000}" name="2016"/>
    <tableColumn id="10" xr3:uid="{00000000-0010-0000-4400-00000A000000}" name="2017"/>
    <tableColumn id="11" xr3:uid="{00000000-0010-0000-4400-00000B000000}" name="2018"/>
    <tableColumn id="12" xr3:uid="{00000000-0010-0000-4400-00000C000000}" name="2019"/>
    <tableColumn id="13" xr3:uid="{00000000-0010-0000-4400-00000D000000}" name="2020"/>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A13:M56" totalsRowShown="0">
  <tableColumns count="13">
    <tableColumn id="1" xr3:uid="{00000000-0010-0000-0600-000001000000}" name="Region"/>
    <tableColumn id="2" xr3:uid="{00000000-0010-0000-0600-000002000000}" name="Country"/>
    <tableColumn id="3" xr3:uid="{00000000-0010-0000-0600-000003000000}" name="2010"/>
    <tableColumn id="4" xr3:uid="{00000000-0010-0000-0600-000004000000}" name="2011"/>
    <tableColumn id="5" xr3:uid="{00000000-0010-0000-0600-000005000000}" name="2012"/>
    <tableColumn id="6" xr3:uid="{00000000-0010-0000-0600-000006000000}" name="2013"/>
    <tableColumn id="7" xr3:uid="{00000000-0010-0000-0600-000007000000}" name="2014"/>
    <tableColumn id="8" xr3:uid="{00000000-0010-0000-0600-000008000000}" name="2015"/>
    <tableColumn id="9" xr3:uid="{00000000-0010-0000-0600-000009000000}" name="2016"/>
    <tableColumn id="10" xr3:uid="{00000000-0010-0000-0600-00000A000000}" name="2017"/>
    <tableColumn id="11" xr3:uid="{00000000-0010-0000-0600-00000B000000}" name="2018"/>
    <tableColumn id="12" xr3:uid="{00000000-0010-0000-0600-00000C000000}" name="2019"/>
    <tableColumn id="13" xr3:uid="{00000000-0010-0000-0600-00000D000000}" name="2020"/>
  </tableColumns>
  <tableStyleInfo name="TableStyleLight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5000000}" name="Table72" displayName="Table72" ref="A13:M21" totalsRowShown="0">
  <tableColumns count="13">
    <tableColumn id="1" xr3:uid="{00000000-0010-0000-4500-000001000000}" name="Region"/>
    <tableColumn id="2" xr3:uid="{00000000-0010-0000-4500-000002000000}" name="Country"/>
    <tableColumn id="3" xr3:uid="{00000000-0010-0000-4500-000003000000}" name="2010"/>
    <tableColumn id="4" xr3:uid="{00000000-0010-0000-4500-000004000000}" name="2011"/>
    <tableColumn id="5" xr3:uid="{00000000-0010-0000-4500-000005000000}" name="2012"/>
    <tableColumn id="6" xr3:uid="{00000000-0010-0000-4500-000006000000}" name="2013"/>
    <tableColumn id="7" xr3:uid="{00000000-0010-0000-4500-000007000000}" name="2014"/>
    <tableColumn id="8" xr3:uid="{00000000-0010-0000-4500-000008000000}" name="2015"/>
    <tableColumn id="9" xr3:uid="{00000000-0010-0000-4500-000009000000}" name="2016"/>
    <tableColumn id="10" xr3:uid="{00000000-0010-0000-4500-00000A000000}" name="2017"/>
    <tableColumn id="11" xr3:uid="{00000000-0010-0000-4500-00000B000000}" name="2018"/>
    <tableColumn id="12" xr3:uid="{00000000-0010-0000-4500-00000C000000}" name="2019"/>
    <tableColumn id="13" xr3:uid="{00000000-0010-0000-4500-00000D000000}" name="2020"/>
  </tableColumns>
  <tableStyleInfo name="TableStyleLight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6000000}" name="Table73" displayName="Table73" ref="A13:M15" totalsRowShown="0">
  <tableColumns count="13">
    <tableColumn id="1" xr3:uid="{00000000-0010-0000-4600-000001000000}" name="Region"/>
    <tableColumn id="2" xr3:uid="{00000000-0010-0000-4600-000002000000}" name="Country"/>
    <tableColumn id="3" xr3:uid="{00000000-0010-0000-4600-000003000000}" name="2010"/>
    <tableColumn id="4" xr3:uid="{00000000-0010-0000-4600-000004000000}" name="2011"/>
    <tableColumn id="5" xr3:uid="{00000000-0010-0000-4600-000005000000}" name="2012"/>
    <tableColumn id="6" xr3:uid="{00000000-0010-0000-4600-000006000000}" name="2013"/>
    <tableColumn id="7" xr3:uid="{00000000-0010-0000-4600-000007000000}" name="2014"/>
    <tableColumn id="8" xr3:uid="{00000000-0010-0000-4600-000008000000}" name="2015"/>
    <tableColumn id="9" xr3:uid="{00000000-0010-0000-4600-000009000000}" name="2016"/>
    <tableColumn id="10" xr3:uid="{00000000-0010-0000-4600-00000A000000}" name="2017"/>
    <tableColumn id="11" xr3:uid="{00000000-0010-0000-4600-00000B000000}" name="2018"/>
    <tableColumn id="12" xr3:uid="{00000000-0010-0000-4600-00000C000000}" name="2019"/>
    <tableColumn id="13" xr3:uid="{00000000-0010-0000-4600-00000D000000}" name="2020"/>
  </tableColumns>
  <tableStyleInfo name="TableStyleLight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7000000}" name="Table74" displayName="Table74" ref="A13:M14" totalsRowShown="0">
  <tableColumns count="13">
    <tableColumn id="1" xr3:uid="{00000000-0010-0000-4700-000001000000}" name="Region"/>
    <tableColumn id="2" xr3:uid="{00000000-0010-0000-4700-000002000000}" name="Country"/>
    <tableColumn id="3" xr3:uid="{00000000-0010-0000-4700-000003000000}" name="2010"/>
    <tableColumn id="4" xr3:uid="{00000000-0010-0000-4700-000004000000}" name="2011"/>
    <tableColumn id="5" xr3:uid="{00000000-0010-0000-4700-000005000000}" name="2012"/>
    <tableColumn id="6" xr3:uid="{00000000-0010-0000-4700-000006000000}" name="2013"/>
    <tableColumn id="7" xr3:uid="{00000000-0010-0000-4700-000007000000}" name="2014"/>
    <tableColumn id="8" xr3:uid="{00000000-0010-0000-4700-000008000000}" name="2015"/>
    <tableColumn id="9" xr3:uid="{00000000-0010-0000-4700-000009000000}" name="2016"/>
    <tableColumn id="10" xr3:uid="{00000000-0010-0000-4700-00000A000000}" name="2017"/>
    <tableColumn id="11" xr3:uid="{00000000-0010-0000-4700-00000B000000}" name="2018"/>
    <tableColumn id="12" xr3:uid="{00000000-0010-0000-4700-00000C000000}" name="2019"/>
    <tableColumn id="13" xr3:uid="{00000000-0010-0000-4700-00000D000000}" name="2020"/>
  </tableColumns>
  <tableStyleInfo name="TableStyleLight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8000000}" name="Table75" displayName="Table75" ref="A13:M14" totalsRowShown="0">
  <tableColumns count="13">
    <tableColumn id="1" xr3:uid="{00000000-0010-0000-4800-000001000000}" name="Region"/>
    <tableColumn id="2" xr3:uid="{00000000-0010-0000-4800-000002000000}" name="Country"/>
    <tableColumn id="3" xr3:uid="{00000000-0010-0000-4800-000003000000}" name="2010"/>
    <tableColumn id="4" xr3:uid="{00000000-0010-0000-4800-000004000000}" name="2011"/>
    <tableColumn id="5" xr3:uid="{00000000-0010-0000-4800-000005000000}" name="2012"/>
    <tableColumn id="6" xr3:uid="{00000000-0010-0000-4800-000006000000}" name="2013"/>
    <tableColumn id="7" xr3:uid="{00000000-0010-0000-4800-000007000000}" name="2014"/>
    <tableColumn id="8" xr3:uid="{00000000-0010-0000-4800-000008000000}" name="2015"/>
    <tableColumn id="9" xr3:uid="{00000000-0010-0000-4800-000009000000}" name="2016"/>
    <tableColumn id="10" xr3:uid="{00000000-0010-0000-4800-00000A000000}" name="2017"/>
    <tableColumn id="11" xr3:uid="{00000000-0010-0000-4800-00000B000000}" name="2018"/>
    <tableColumn id="12" xr3:uid="{00000000-0010-0000-4800-00000C000000}" name="2019"/>
    <tableColumn id="13" xr3:uid="{00000000-0010-0000-4800-00000D000000}" name="2020"/>
  </tableColumns>
  <tableStyleInfo name="TableStyleLight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9000000}" name="Table76" displayName="Table76" ref="A13:M14" totalsRowShown="0">
  <tableColumns count="13">
    <tableColumn id="1" xr3:uid="{00000000-0010-0000-4900-000001000000}" name="Region"/>
    <tableColumn id="2" xr3:uid="{00000000-0010-0000-4900-000002000000}" name="Country"/>
    <tableColumn id="3" xr3:uid="{00000000-0010-0000-4900-000003000000}" name="2010"/>
    <tableColumn id="4" xr3:uid="{00000000-0010-0000-4900-000004000000}" name="2011"/>
    <tableColumn id="5" xr3:uid="{00000000-0010-0000-4900-000005000000}" name="2012"/>
    <tableColumn id="6" xr3:uid="{00000000-0010-0000-4900-000006000000}" name="2013"/>
    <tableColumn id="7" xr3:uid="{00000000-0010-0000-4900-000007000000}" name="2014"/>
    <tableColumn id="8" xr3:uid="{00000000-0010-0000-4900-000008000000}" name="2015"/>
    <tableColumn id="9" xr3:uid="{00000000-0010-0000-4900-000009000000}" name="2016"/>
    <tableColumn id="10" xr3:uid="{00000000-0010-0000-4900-00000A000000}" name="2017"/>
    <tableColumn id="11" xr3:uid="{00000000-0010-0000-4900-00000B000000}" name="2018"/>
    <tableColumn id="12" xr3:uid="{00000000-0010-0000-4900-00000C000000}" name="2019"/>
    <tableColumn id="13" xr3:uid="{00000000-0010-0000-4900-00000D000000}" name="2020"/>
  </tableColumns>
  <tableStyleInfo name="TableStyleLight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A000000}" name="Table77" displayName="Table77" ref="A13:M14" totalsRowShown="0">
  <tableColumns count="13">
    <tableColumn id="1" xr3:uid="{00000000-0010-0000-4A00-000001000000}" name="Region"/>
    <tableColumn id="2" xr3:uid="{00000000-0010-0000-4A00-000002000000}" name="Country"/>
    <tableColumn id="3" xr3:uid="{00000000-0010-0000-4A00-000003000000}" name="2010"/>
    <tableColumn id="4" xr3:uid="{00000000-0010-0000-4A00-000004000000}" name="2011"/>
    <tableColumn id="5" xr3:uid="{00000000-0010-0000-4A00-000005000000}" name="2012"/>
    <tableColumn id="6" xr3:uid="{00000000-0010-0000-4A00-000006000000}" name="2013"/>
    <tableColumn id="7" xr3:uid="{00000000-0010-0000-4A00-000007000000}" name="2014"/>
    <tableColumn id="8" xr3:uid="{00000000-0010-0000-4A00-000008000000}" name="2015"/>
    <tableColumn id="9" xr3:uid="{00000000-0010-0000-4A00-000009000000}" name="2016"/>
    <tableColumn id="10" xr3:uid="{00000000-0010-0000-4A00-00000A000000}" name="2017"/>
    <tableColumn id="11" xr3:uid="{00000000-0010-0000-4A00-00000B000000}" name="2018"/>
    <tableColumn id="12" xr3:uid="{00000000-0010-0000-4A00-00000C000000}" name="2019"/>
    <tableColumn id="13" xr3:uid="{00000000-0010-0000-4A00-00000D000000}" name="2020"/>
  </tableColumns>
  <tableStyleInfo name="TableStyleLight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B000000}" name="Table78" displayName="Table78" ref="A13:M14" totalsRowShown="0">
  <tableColumns count="13">
    <tableColumn id="1" xr3:uid="{00000000-0010-0000-4B00-000001000000}" name="Region"/>
    <tableColumn id="2" xr3:uid="{00000000-0010-0000-4B00-000002000000}" name="Country"/>
    <tableColumn id="3" xr3:uid="{00000000-0010-0000-4B00-000003000000}" name="2010"/>
    <tableColumn id="4" xr3:uid="{00000000-0010-0000-4B00-000004000000}" name="2011"/>
    <tableColumn id="5" xr3:uid="{00000000-0010-0000-4B00-000005000000}" name="2012"/>
    <tableColumn id="6" xr3:uid="{00000000-0010-0000-4B00-000006000000}" name="2013"/>
    <tableColumn id="7" xr3:uid="{00000000-0010-0000-4B00-000007000000}" name="2014"/>
    <tableColumn id="8" xr3:uid="{00000000-0010-0000-4B00-000008000000}" name="2015"/>
    <tableColumn id="9" xr3:uid="{00000000-0010-0000-4B00-000009000000}" name="2016"/>
    <tableColumn id="10" xr3:uid="{00000000-0010-0000-4B00-00000A000000}" name="2017"/>
    <tableColumn id="11" xr3:uid="{00000000-0010-0000-4B00-00000B000000}" name="2018"/>
    <tableColumn id="12" xr3:uid="{00000000-0010-0000-4B00-00000C000000}" name="2019"/>
    <tableColumn id="13" xr3:uid="{00000000-0010-0000-4B00-00000D000000}" name="2020"/>
  </tableColumns>
  <tableStyleInfo name="TableStyleLight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C000000}" name="Table79" displayName="Table79" ref="A13:M57" totalsRowShown="0">
  <tableColumns count="13">
    <tableColumn id="1" xr3:uid="{00000000-0010-0000-4C00-000001000000}" name="Region"/>
    <tableColumn id="2" xr3:uid="{00000000-0010-0000-4C00-000002000000}" name="Country"/>
    <tableColumn id="3" xr3:uid="{00000000-0010-0000-4C00-000003000000}" name="2010"/>
    <tableColumn id="4" xr3:uid="{00000000-0010-0000-4C00-000004000000}" name="2011"/>
    <tableColumn id="5" xr3:uid="{00000000-0010-0000-4C00-000005000000}" name="2012"/>
    <tableColumn id="6" xr3:uid="{00000000-0010-0000-4C00-000006000000}" name="2013"/>
    <tableColumn id="7" xr3:uid="{00000000-0010-0000-4C00-000007000000}" name="2014"/>
    <tableColumn id="8" xr3:uid="{00000000-0010-0000-4C00-000008000000}" name="2015"/>
    <tableColumn id="9" xr3:uid="{00000000-0010-0000-4C00-000009000000}" name="2016"/>
    <tableColumn id="10" xr3:uid="{00000000-0010-0000-4C00-00000A000000}" name="2017"/>
    <tableColumn id="11" xr3:uid="{00000000-0010-0000-4C00-00000B000000}" name="2018"/>
    <tableColumn id="12" xr3:uid="{00000000-0010-0000-4C00-00000C000000}" name="2019"/>
    <tableColumn id="13" xr3:uid="{00000000-0010-0000-4C00-00000D000000}" name="2020"/>
  </tableColumns>
  <tableStyleInfo name="TableStyleLight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D000000}" name="Table80" displayName="Table80" ref="A13:M49" totalsRowShown="0">
  <tableColumns count="13">
    <tableColumn id="1" xr3:uid="{00000000-0010-0000-4D00-000001000000}" name="Region"/>
    <tableColumn id="2" xr3:uid="{00000000-0010-0000-4D00-000002000000}" name="Country"/>
    <tableColumn id="3" xr3:uid="{00000000-0010-0000-4D00-000003000000}" name="2010"/>
    <tableColumn id="4" xr3:uid="{00000000-0010-0000-4D00-000004000000}" name="2011"/>
    <tableColumn id="5" xr3:uid="{00000000-0010-0000-4D00-000005000000}" name="2012"/>
    <tableColumn id="6" xr3:uid="{00000000-0010-0000-4D00-000006000000}" name="2013"/>
    <tableColumn id="7" xr3:uid="{00000000-0010-0000-4D00-000007000000}" name="2014"/>
    <tableColumn id="8" xr3:uid="{00000000-0010-0000-4D00-000008000000}" name="2015"/>
    <tableColumn id="9" xr3:uid="{00000000-0010-0000-4D00-000009000000}" name="2016"/>
    <tableColumn id="10" xr3:uid="{00000000-0010-0000-4D00-00000A000000}" name="2017"/>
    <tableColumn id="11" xr3:uid="{00000000-0010-0000-4D00-00000B000000}" name="2018"/>
    <tableColumn id="12" xr3:uid="{00000000-0010-0000-4D00-00000C000000}" name="2019"/>
    <tableColumn id="13" xr3:uid="{00000000-0010-0000-4D00-00000D000000}" name="2020"/>
  </tableColumns>
  <tableStyleInfo name="TableStyleLight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E000000}" name="Table81" displayName="Table81" ref="A13:M50" totalsRowShown="0">
  <tableColumns count="13">
    <tableColumn id="1" xr3:uid="{00000000-0010-0000-4E00-000001000000}" name="Region"/>
    <tableColumn id="2" xr3:uid="{00000000-0010-0000-4E00-000002000000}" name="Country"/>
    <tableColumn id="3" xr3:uid="{00000000-0010-0000-4E00-000003000000}" name="2010"/>
    <tableColumn id="4" xr3:uid="{00000000-0010-0000-4E00-000004000000}" name="2011"/>
    <tableColumn id="5" xr3:uid="{00000000-0010-0000-4E00-000005000000}" name="2012"/>
    <tableColumn id="6" xr3:uid="{00000000-0010-0000-4E00-000006000000}" name="2013"/>
    <tableColumn id="7" xr3:uid="{00000000-0010-0000-4E00-000007000000}" name="2014"/>
    <tableColumn id="8" xr3:uid="{00000000-0010-0000-4E00-000008000000}" name="2015"/>
    <tableColumn id="9" xr3:uid="{00000000-0010-0000-4E00-000009000000}" name="2016"/>
    <tableColumn id="10" xr3:uid="{00000000-0010-0000-4E00-00000A000000}" name="2017"/>
    <tableColumn id="11" xr3:uid="{00000000-0010-0000-4E00-00000B000000}" name="2018"/>
    <tableColumn id="12" xr3:uid="{00000000-0010-0000-4E00-00000C000000}" name="2019"/>
    <tableColumn id="13" xr3:uid="{00000000-0010-0000-4E00-00000D000000}" name="2020"/>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A13:M42" totalsRowShown="0">
  <tableColumns count="13">
    <tableColumn id="1" xr3:uid="{00000000-0010-0000-0700-000001000000}" name="Region"/>
    <tableColumn id="2" xr3:uid="{00000000-0010-0000-0700-000002000000}" name="Country"/>
    <tableColumn id="3" xr3:uid="{00000000-0010-0000-0700-000003000000}" name="2010"/>
    <tableColumn id="4" xr3:uid="{00000000-0010-0000-0700-000004000000}" name="2011"/>
    <tableColumn id="5" xr3:uid="{00000000-0010-0000-0700-000005000000}" name="2012"/>
    <tableColumn id="6" xr3:uid="{00000000-0010-0000-0700-000006000000}" name="2013"/>
    <tableColumn id="7" xr3:uid="{00000000-0010-0000-0700-000007000000}" name="2014"/>
    <tableColumn id="8" xr3:uid="{00000000-0010-0000-0700-000008000000}" name="2015"/>
    <tableColumn id="9" xr3:uid="{00000000-0010-0000-0700-000009000000}" name="2016"/>
    <tableColumn id="10" xr3:uid="{00000000-0010-0000-0700-00000A000000}" name="2017"/>
    <tableColumn id="11" xr3:uid="{00000000-0010-0000-0700-00000B000000}" name="2018"/>
    <tableColumn id="12" xr3:uid="{00000000-0010-0000-0700-00000C000000}" name="2019"/>
    <tableColumn id="13" xr3:uid="{00000000-0010-0000-0700-00000D000000}" name="2020"/>
  </tableColumns>
  <tableStyleInfo name="TableStyleLight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F000000}" name="Table82" displayName="Table82" ref="A13:M49" totalsRowShown="0">
  <tableColumns count="13">
    <tableColumn id="1" xr3:uid="{00000000-0010-0000-4F00-000001000000}" name="Region"/>
    <tableColumn id="2" xr3:uid="{00000000-0010-0000-4F00-000002000000}" name="Country"/>
    <tableColumn id="3" xr3:uid="{00000000-0010-0000-4F00-000003000000}" name="2010"/>
    <tableColumn id="4" xr3:uid="{00000000-0010-0000-4F00-000004000000}" name="2011"/>
    <tableColumn id="5" xr3:uid="{00000000-0010-0000-4F00-000005000000}" name="2012"/>
    <tableColumn id="6" xr3:uid="{00000000-0010-0000-4F00-000006000000}" name="2013"/>
    <tableColumn id="7" xr3:uid="{00000000-0010-0000-4F00-000007000000}" name="2014"/>
    <tableColumn id="8" xr3:uid="{00000000-0010-0000-4F00-000008000000}" name="2015"/>
    <tableColumn id="9" xr3:uid="{00000000-0010-0000-4F00-000009000000}" name="2016"/>
    <tableColumn id="10" xr3:uid="{00000000-0010-0000-4F00-00000A000000}" name="2017"/>
    <tableColumn id="11" xr3:uid="{00000000-0010-0000-4F00-00000B000000}" name="2018"/>
    <tableColumn id="12" xr3:uid="{00000000-0010-0000-4F00-00000C000000}" name="2019"/>
    <tableColumn id="13" xr3:uid="{00000000-0010-0000-4F00-00000D000000}" name="2020"/>
  </tableColumns>
  <tableStyleInfo name="TableStyleLight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0000000}" name="Table83" displayName="Table83" ref="A13:M57" totalsRowShown="0">
  <tableColumns count="13">
    <tableColumn id="1" xr3:uid="{00000000-0010-0000-5000-000001000000}" name="Region"/>
    <tableColumn id="2" xr3:uid="{00000000-0010-0000-5000-000002000000}" name="Country"/>
    <tableColumn id="3" xr3:uid="{00000000-0010-0000-5000-000003000000}" name="2010"/>
    <tableColumn id="4" xr3:uid="{00000000-0010-0000-5000-000004000000}" name="2011"/>
    <tableColumn id="5" xr3:uid="{00000000-0010-0000-5000-000005000000}" name="2012"/>
    <tableColumn id="6" xr3:uid="{00000000-0010-0000-5000-000006000000}" name="2013"/>
    <tableColumn id="7" xr3:uid="{00000000-0010-0000-5000-000007000000}" name="2014"/>
    <tableColumn id="8" xr3:uid="{00000000-0010-0000-5000-000008000000}" name="2015"/>
    <tableColumn id="9" xr3:uid="{00000000-0010-0000-5000-000009000000}" name="2016"/>
    <tableColumn id="10" xr3:uid="{00000000-0010-0000-5000-00000A000000}" name="2017"/>
    <tableColumn id="11" xr3:uid="{00000000-0010-0000-5000-00000B000000}" name="2018"/>
    <tableColumn id="12" xr3:uid="{00000000-0010-0000-5000-00000C000000}" name="2019"/>
    <tableColumn id="13" xr3:uid="{00000000-0010-0000-5000-00000D000000}" name="2020"/>
  </tableColumns>
  <tableStyleInfo name="TableStyleLight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1000000}" name="Table84" displayName="Table84" ref="A13:M57" totalsRowShown="0">
  <tableColumns count="13">
    <tableColumn id="1" xr3:uid="{00000000-0010-0000-5100-000001000000}" name="Region"/>
    <tableColumn id="2" xr3:uid="{00000000-0010-0000-5100-000002000000}" name="Country"/>
    <tableColumn id="3" xr3:uid="{00000000-0010-0000-5100-000003000000}" name="2010"/>
    <tableColumn id="4" xr3:uid="{00000000-0010-0000-5100-000004000000}" name="2011"/>
    <tableColumn id="5" xr3:uid="{00000000-0010-0000-5100-000005000000}" name="2012"/>
    <tableColumn id="6" xr3:uid="{00000000-0010-0000-5100-000006000000}" name="2013"/>
    <tableColumn id="7" xr3:uid="{00000000-0010-0000-5100-000007000000}" name="2014"/>
    <tableColumn id="8" xr3:uid="{00000000-0010-0000-5100-000008000000}" name="2015"/>
    <tableColumn id="9" xr3:uid="{00000000-0010-0000-5100-000009000000}" name="2016"/>
    <tableColumn id="10" xr3:uid="{00000000-0010-0000-5100-00000A000000}" name="2017"/>
    <tableColumn id="11" xr3:uid="{00000000-0010-0000-5100-00000B000000}" name="2018"/>
    <tableColumn id="12" xr3:uid="{00000000-0010-0000-5100-00000C000000}" name="2019"/>
    <tableColumn id="13" xr3:uid="{00000000-0010-0000-5100-00000D000000}" name="2020"/>
  </tableColumns>
  <tableStyleInfo name="TableStyleLight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2000000}" name="Table85" displayName="Table85" ref="A13:M57" totalsRowShown="0">
  <tableColumns count="13">
    <tableColumn id="1" xr3:uid="{00000000-0010-0000-5200-000001000000}" name="Region"/>
    <tableColumn id="2" xr3:uid="{00000000-0010-0000-5200-000002000000}" name="Country"/>
    <tableColumn id="3" xr3:uid="{00000000-0010-0000-5200-000003000000}" name="2010"/>
    <tableColumn id="4" xr3:uid="{00000000-0010-0000-5200-000004000000}" name="2011"/>
    <tableColumn id="5" xr3:uid="{00000000-0010-0000-5200-000005000000}" name="2012"/>
    <tableColumn id="6" xr3:uid="{00000000-0010-0000-5200-000006000000}" name="2013"/>
    <tableColumn id="7" xr3:uid="{00000000-0010-0000-5200-000007000000}" name="2014"/>
    <tableColumn id="8" xr3:uid="{00000000-0010-0000-5200-000008000000}" name="2015"/>
    <tableColumn id="9" xr3:uid="{00000000-0010-0000-5200-000009000000}" name="2016"/>
    <tableColumn id="10" xr3:uid="{00000000-0010-0000-5200-00000A000000}" name="2017"/>
    <tableColumn id="11" xr3:uid="{00000000-0010-0000-5200-00000B000000}" name="2018"/>
    <tableColumn id="12" xr3:uid="{00000000-0010-0000-5200-00000C000000}" name="2019"/>
    <tableColumn id="13" xr3:uid="{00000000-0010-0000-5200-00000D000000}" name="2020"/>
  </tableColumns>
  <tableStyleInfo name="TableStyleLight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3000000}" name="Table86" displayName="Table86" ref="A13:M57" totalsRowShown="0">
  <tableColumns count="13">
    <tableColumn id="1" xr3:uid="{00000000-0010-0000-5300-000001000000}" name="Region"/>
    <tableColumn id="2" xr3:uid="{00000000-0010-0000-5300-000002000000}" name="Country"/>
    <tableColumn id="3" xr3:uid="{00000000-0010-0000-5300-000003000000}" name="2010"/>
    <tableColumn id="4" xr3:uid="{00000000-0010-0000-5300-000004000000}" name="2011"/>
    <tableColumn id="5" xr3:uid="{00000000-0010-0000-5300-000005000000}" name="2012"/>
    <tableColumn id="6" xr3:uid="{00000000-0010-0000-5300-000006000000}" name="2013"/>
    <tableColumn id="7" xr3:uid="{00000000-0010-0000-5300-000007000000}" name="2014"/>
    <tableColumn id="8" xr3:uid="{00000000-0010-0000-5300-000008000000}" name="2015"/>
    <tableColumn id="9" xr3:uid="{00000000-0010-0000-5300-000009000000}" name="2016"/>
    <tableColumn id="10" xr3:uid="{00000000-0010-0000-5300-00000A000000}" name="2017"/>
    <tableColumn id="11" xr3:uid="{00000000-0010-0000-5300-00000B000000}" name="2018"/>
    <tableColumn id="12" xr3:uid="{00000000-0010-0000-5300-00000C000000}" name="2019"/>
    <tableColumn id="13" xr3:uid="{00000000-0010-0000-5300-00000D000000}" name="2020"/>
  </tableColumns>
  <tableStyleInfo name="TableStyleLight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4000000}" name="Table87" displayName="Table87" ref="A13:M57" totalsRowShown="0">
  <tableColumns count="13">
    <tableColumn id="1" xr3:uid="{00000000-0010-0000-5400-000001000000}" name="Region"/>
    <tableColumn id="2" xr3:uid="{00000000-0010-0000-5400-000002000000}" name="Country"/>
    <tableColumn id="3" xr3:uid="{00000000-0010-0000-5400-000003000000}" name="2010"/>
    <tableColumn id="4" xr3:uid="{00000000-0010-0000-5400-000004000000}" name="2011"/>
    <tableColumn id="5" xr3:uid="{00000000-0010-0000-5400-000005000000}" name="2012"/>
    <tableColumn id="6" xr3:uid="{00000000-0010-0000-5400-000006000000}" name="2013"/>
    <tableColumn id="7" xr3:uid="{00000000-0010-0000-5400-000007000000}" name="2014"/>
    <tableColumn id="8" xr3:uid="{00000000-0010-0000-5400-000008000000}" name="2015"/>
    <tableColumn id="9" xr3:uid="{00000000-0010-0000-5400-000009000000}" name="2016"/>
    <tableColumn id="10" xr3:uid="{00000000-0010-0000-5400-00000A000000}" name="2017"/>
    <tableColumn id="11" xr3:uid="{00000000-0010-0000-5400-00000B000000}" name="2018"/>
    <tableColumn id="12" xr3:uid="{00000000-0010-0000-5400-00000C000000}" name="2019"/>
    <tableColumn id="13" xr3:uid="{00000000-0010-0000-5400-00000D000000}" name="2020"/>
  </tableColumns>
  <tableStyleInfo name="TableStyleLight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5000000}" name="Table88" displayName="Table88" ref="A13:M57" totalsRowShown="0">
  <tableColumns count="13">
    <tableColumn id="1" xr3:uid="{00000000-0010-0000-5500-000001000000}" name="Region"/>
    <tableColumn id="2" xr3:uid="{00000000-0010-0000-5500-000002000000}" name="Country"/>
    <tableColumn id="3" xr3:uid="{00000000-0010-0000-5500-000003000000}" name="2010"/>
    <tableColumn id="4" xr3:uid="{00000000-0010-0000-5500-000004000000}" name="2011"/>
    <tableColumn id="5" xr3:uid="{00000000-0010-0000-5500-000005000000}" name="2012"/>
    <tableColumn id="6" xr3:uid="{00000000-0010-0000-5500-000006000000}" name="2013"/>
    <tableColumn id="7" xr3:uid="{00000000-0010-0000-5500-000007000000}" name="2014"/>
    <tableColumn id="8" xr3:uid="{00000000-0010-0000-5500-000008000000}" name="2015"/>
    <tableColumn id="9" xr3:uid="{00000000-0010-0000-5500-000009000000}" name="2016"/>
    <tableColumn id="10" xr3:uid="{00000000-0010-0000-5500-00000A000000}" name="2017"/>
    <tableColumn id="11" xr3:uid="{00000000-0010-0000-5500-00000B000000}" name="2018"/>
    <tableColumn id="12" xr3:uid="{00000000-0010-0000-5500-00000C000000}" name="2019"/>
    <tableColumn id="13" xr3:uid="{00000000-0010-0000-5500-00000D000000}" name="2020"/>
  </tableColumns>
  <tableStyleInfo name="TableStyleLight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6000000}" name="Table89" displayName="Table89" ref="A13:M57" totalsRowShown="0">
  <tableColumns count="13">
    <tableColumn id="1" xr3:uid="{00000000-0010-0000-5600-000001000000}" name="Region"/>
    <tableColumn id="2" xr3:uid="{00000000-0010-0000-5600-000002000000}" name="Country"/>
    <tableColumn id="3" xr3:uid="{00000000-0010-0000-5600-000003000000}" name="2010"/>
    <tableColumn id="4" xr3:uid="{00000000-0010-0000-5600-000004000000}" name="2011"/>
    <tableColumn id="5" xr3:uid="{00000000-0010-0000-5600-000005000000}" name="2012"/>
    <tableColumn id="6" xr3:uid="{00000000-0010-0000-5600-000006000000}" name="2013"/>
    <tableColumn id="7" xr3:uid="{00000000-0010-0000-5600-000007000000}" name="2014"/>
    <tableColumn id="8" xr3:uid="{00000000-0010-0000-5600-000008000000}" name="2015"/>
    <tableColumn id="9" xr3:uid="{00000000-0010-0000-5600-000009000000}" name="2016"/>
    <tableColumn id="10" xr3:uid="{00000000-0010-0000-5600-00000A000000}" name="2017"/>
    <tableColumn id="11" xr3:uid="{00000000-0010-0000-5600-00000B000000}" name="2018"/>
    <tableColumn id="12" xr3:uid="{00000000-0010-0000-5600-00000C000000}" name="2019"/>
    <tableColumn id="13" xr3:uid="{00000000-0010-0000-5600-00000D000000}" name="2020"/>
  </tableColumns>
  <tableStyleInfo name="TableStyleLight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7000000}" name="Table90" displayName="Table90" ref="A13:M57" totalsRowShown="0">
  <tableColumns count="13">
    <tableColumn id="1" xr3:uid="{00000000-0010-0000-5700-000001000000}" name="Region"/>
    <tableColumn id="2" xr3:uid="{00000000-0010-0000-5700-000002000000}" name="Country"/>
    <tableColumn id="3" xr3:uid="{00000000-0010-0000-5700-000003000000}" name="2010"/>
    <tableColumn id="4" xr3:uid="{00000000-0010-0000-5700-000004000000}" name="2011"/>
    <tableColumn id="5" xr3:uid="{00000000-0010-0000-5700-000005000000}" name="2012"/>
    <tableColumn id="6" xr3:uid="{00000000-0010-0000-5700-000006000000}" name="2013"/>
    <tableColumn id="7" xr3:uid="{00000000-0010-0000-5700-000007000000}" name="2014"/>
    <tableColumn id="8" xr3:uid="{00000000-0010-0000-5700-000008000000}" name="2015"/>
    <tableColumn id="9" xr3:uid="{00000000-0010-0000-5700-000009000000}" name="2016"/>
    <tableColumn id="10" xr3:uid="{00000000-0010-0000-5700-00000A000000}" name="2017"/>
    <tableColumn id="11" xr3:uid="{00000000-0010-0000-5700-00000B000000}" name="2018"/>
    <tableColumn id="12" xr3:uid="{00000000-0010-0000-5700-00000C000000}" name="2019"/>
    <tableColumn id="13" xr3:uid="{00000000-0010-0000-5700-00000D000000}" name="2020"/>
  </tableColumns>
  <tableStyleInfo name="TableStyleLight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8000000}" name="Table91" displayName="Table91" ref="A13:M57" totalsRowShown="0">
  <tableColumns count="13">
    <tableColumn id="1" xr3:uid="{00000000-0010-0000-5800-000001000000}" name="Region"/>
    <tableColumn id="2" xr3:uid="{00000000-0010-0000-5800-000002000000}" name="Country"/>
    <tableColumn id="3" xr3:uid="{00000000-0010-0000-5800-000003000000}" name="2010"/>
    <tableColumn id="4" xr3:uid="{00000000-0010-0000-5800-000004000000}" name="2011"/>
    <tableColumn id="5" xr3:uid="{00000000-0010-0000-5800-000005000000}" name="2012"/>
    <tableColumn id="6" xr3:uid="{00000000-0010-0000-5800-000006000000}" name="2013"/>
    <tableColumn id="7" xr3:uid="{00000000-0010-0000-5800-000007000000}" name="2014"/>
    <tableColumn id="8" xr3:uid="{00000000-0010-0000-5800-000008000000}" name="2015"/>
    <tableColumn id="9" xr3:uid="{00000000-0010-0000-5800-000009000000}" name="2016"/>
    <tableColumn id="10" xr3:uid="{00000000-0010-0000-5800-00000A000000}" name="2017"/>
    <tableColumn id="11" xr3:uid="{00000000-0010-0000-5800-00000B000000}" name="2018"/>
    <tableColumn id="12" xr3:uid="{00000000-0010-0000-5800-00000C000000}" name="2019"/>
    <tableColumn id="13" xr3:uid="{00000000-0010-0000-5800-00000D000000}" name="2020"/>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A13:M41" totalsRowShown="0">
  <tableColumns count="13">
    <tableColumn id="1" xr3:uid="{00000000-0010-0000-0800-000001000000}" name="Region"/>
    <tableColumn id="2" xr3:uid="{00000000-0010-0000-0800-000002000000}" name="Country"/>
    <tableColumn id="3" xr3:uid="{00000000-0010-0000-0800-000003000000}" name="2010"/>
    <tableColumn id="4" xr3:uid="{00000000-0010-0000-0800-000004000000}" name="2011"/>
    <tableColumn id="5" xr3:uid="{00000000-0010-0000-0800-000005000000}" name="2012"/>
    <tableColumn id="6" xr3:uid="{00000000-0010-0000-0800-000006000000}" name="2013"/>
    <tableColumn id="7" xr3:uid="{00000000-0010-0000-0800-000007000000}" name="2014"/>
    <tableColumn id="8" xr3:uid="{00000000-0010-0000-0800-000008000000}" name="2015"/>
    <tableColumn id="9" xr3:uid="{00000000-0010-0000-0800-000009000000}" name="2016"/>
    <tableColumn id="10" xr3:uid="{00000000-0010-0000-0800-00000A000000}" name="2017"/>
    <tableColumn id="11" xr3:uid="{00000000-0010-0000-0800-00000B000000}" name="2018"/>
    <tableColumn id="12" xr3:uid="{00000000-0010-0000-0800-00000C000000}" name="2019"/>
    <tableColumn id="13" xr3:uid="{00000000-0010-0000-0800-00000D000000}" name="2020"/>
  </tableColumns>
  <tableStyleInfo name="TableStyleLight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9000000}" name="Table92" displayName="Table92" ref="A13:M59" totalsRowShown="0">
  <tableColumns count="13">
    <tableColumn id="1" xr3:uid="{00000000-0010-0000-5900-000001000000}" name="Region"/>
    <tableColumn id="2" xr3:uid="{00000000-0010-0000-5900-000002000000}" name="Country"/>
    <tableColumn id="3" xr3:uid="{00000000-0010-0000-5900-000003000000}" name="2010"/>
    <tableColumn id="4" xr3:uid="{00000000-0010-0000-5900-000004000000}" name="2011"/>
    <tableColumn id="5" xr3:uid="{00000000-0010-0000-5900-000005000000}" name="2012"/>
    <tableColumn id="6" xr3:uid="{00000000-0010-0000-5900-000006000000}" name="2013"/>
    <tableColumn id="7" xr3:uid="{00000000-0010-0000-5900-000007000000}" name="2014"/>
    <tableColumn id="8" xr3:uid="{00000000-0010-0000-5900-000008000000}" name="2015"/>
    <tableColumn id="9" xr3:uid="{00000000-0010-0000-5900-000009000000}" name="2016"/>
    <tableColumn id="10" xr3:uid="{00000000-0010-0000-5900-00000A000000}" name="2017"/>
    <tableColumn id="11" xr3:uid="{00000000-0010-0000-5900-00000B000000}" name="2018"/>
    <tableColumn id="12" xr3:uid="{00000000-0010-0000-5900-00000C000000}" name="2019"/>
    <tableColumn id="13" xr3:uid="{00000000-0010-0000-5900-00000D000000}" name="2020"/>
  </tableColumns>
  <tableStyleInfo name="TableStyleLight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A000000}" name="Table93" displayName="Table93" ref="A13:M62" totalsRowShown="0">
  <tableColumns count="13">
    <tableColumn id="1" xr3:uid="{00000000-0010-0000-5A00-000001000000}" name="Region"/>
    <tableColumn id="2" xr3:uid="{00000000-0010-0000-5A00-000002000000}" name="Country"/>
    <tableColumn id="3" xr3:uid="{00000000-0010-0000-5A00-000003000000}" name="2010"/>
    <tableColumn id="4" xr3:uid="{00000000-0010-0000-5A00-000004000000}" name="2011"/>
    <tableColumn id="5" xr3:uid="{00000000-0010-0000-5A00-000005000000}" name="2012"/>
    <tableColumn id="6" xr3:uid="{00000000-0010-0000-5A00-000006000000}" name="2013"/>
    <tableColumn id="7" xr3:uid="{00000000-0010-0000-5A00-000007000000}" name="2014"/>
    <tableColumn id="8" xr3:uid="{00000000-0010-0000-5A00-000008000000}" name="2015"/>
    <tableColumn id="9" xr3:uid="{00000000-0010-0000-5A00-000009000000}" name="2016"/>
    <tableColumn id="10" xr3:uid="{00000000-0010-0000-5A00-00000A000000}" name="2017"/>
    <tableColumn id="11" xr3:uid="{00000000-0010-0000-5A00-00000B000000}" name="2018"/>
    <tableColumn id="12" xr3:uid="{00000000-0010-0000-5A00-00000C000000}" name="2019"/>
    <tableColumn id="13" xr3:uid="{00000000-0010-0000-5A00-00000D000000}" name="2020"/>
  </tableColumns>
  <tableStyleInfo name="TableStyleLight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B000000}" name="Table94" displayName="Table94" ref="A13:M64" totalsRowShown="0">
  <tableColumns count="13">
    <tableColumn id="1" xr3:uid="{00000000-0010-0000-5B00-000001000000}" name="Region"/>
    <tableColumn id="2" xr3:uid="{00000000-0010-0000-5B00-000002000000}" name="Country"/>
    <tableColumn id="3" xr3:uid="{00000000-0010-0000-5B00-000003000000}" name="2010"/>
    <tableColumn id="4" xr3:uid="{00000000-0010-0000-5B00-000004000000}" name="2011"/>
    <tableColumn id="5" xr3:uid="{00000000-0010-0000-5B00-000005000000}" name="2012"/>
    <tableColumn id="6" xr3:uid="{00000000-0010-0000-5B00-000006000000}" name="2013"/>
    <tableColumn id="7" xr3:uid="{00000000-0010-0000-5B00-000007000000}" name="2014"/>
    <tableColumn id="8" xr3:uid="{00000000-0010-0000-5B00-000008000000}" name="2015"/>
    <tableColumn id="9" xr3:uid="{00000000-0010-0000-5B00-000009000000}" name="2016"/>
    <tableColumn id="10" xr3:uid="{00000000-0010-0000-5B00-00000A000000}" name="2017"/>
    <tableColumn id="11" xr3:uid="{00000000-0010-0000-5B00-00000B000000}" name="2018"/>
    <tableColumn id="12" xr3:uid="{00000000-0010-0000-5B00-00000C000000}" name="2019"/>
    <tableColumn id="13" xr3:uid="{00000000-0010-0000-5B00-00000D000000}" name="2020"/>
  </tableColumns>
  <tableStyleInfo name="TableStyleLight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C000000}" name="Table95" displayName="Table95" ref="A13:M60" totalsRowShown="0">
  <tableColumns count="13">
    <tableColumn id="1" xr3:uid="{00000000-0010-0000-5C00-000001000000}" name="Region"/>
    <tableColumn id="2" xr3:uid="{00000000-0010-0000-5C00-000002000000}" name="Country"/>
    <tableColumn id="3" xr3:uid="{00000000-0010-0000-5C00-000003000000}" name="2010"/>
    <tableColumn id="4" xr3:uid="{00000000-0010-0000-5C00-000004000000}" name="2011"/>
    <tableColumn id="5" xr3:uid="{00000000-0010-0000-5C00-000005000000}" name="2012"/>
    <tableColumn id="6" xr3:uid="{00000000-0010-0000-5C00-000006000000}" name="2013"/>
    <tableColumn id="7" xr3:uid="{00000000-0010-0000-5C00-000007000000}" name="2014"/>
    <tableColumn id="8" xr3:uid="{00000000-0010-0000-5C00-000008000000}" name="2015"/>
    <tableColumn id="9" xr3:uid="{00000000-0010-0000-5C00-000009000000}" name="2016"/>
    <tableColumn id="10" xr3:uid="{00000000-0010-0000-5C00-00000A000000}" name="2017"/>
    <tableColumn id="11" xr3:uid="{00000000-0010-0000-5C00-00000B000000}" name="2018"/>
    <tableColumn id="12" xr3:uid="{00000000-0010-0000-5C00-00000C000000}" name="2019"/>
    <tableColumn id="13" xr3:uid="{00000000-0010-0000-5C00-00000D000000}" name="2020"/>
  </tableColumns>
  <tableStyleInfo name="TableStyleLight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D000000}" name="Table96" displayName="Table96" ref="A13:M64" totalsRowShown="0">
  <tableColumns count="13">
    <tableColumn id="1" xr3:uid="{00000000-0010-0000-5D00-000001000000}" name="Region"/>
    <tableColumn id="2" xr3:uid="{00000000-0010-0000-5D00-000002000000}" name="Country"/>
    <tableColumn id="3" xr3:uid="{00000000-0010-0000-5D00-000003000000}" name="2010"/>
    <tableColumn id="4" xr3:uid="{00000000-0010-0000-5D00-000004000000}" name="2011"/>
    <tableColumn id="5" xr3:uid="{00000000-0010-0000-5D00-000005000000}" name="2012"/>
    <tableColumn id="6" xr3:uid="{00000000-0010-0000-5D00-000006000000}" name="2013"/>
    <tableColumn id="7" xr3:uid="{00000000-0010-0000-5D00-000007000000}" name="2014"/>
    <tableColumn id="8" xr3:uid="{00000000-0010-0000-5D00-000008000000}" name="2015"/>
    <tableColumn id="9" xr3:uid="{00000000-0010-0000-5D00-000009000000}" name="2016"/>
    <tableColumn id="10" xr3:uid="{00000000-0010-0000-5D00-00000A000000}" name="2017"/>
    <tableColumn id="11" xr3:uid="{00000000-0010-0000-5D00-00000B000000}" name="2018"/>
    <tableColumn id="12" xr3:uid="{00000000-0010-0000-5D00-00000C000000}" name="2019"/>
    <tableColumn id="13" xr3:uid="{00000000-0010-0000-5D00-00000D000000}" name="2020"/>
  </tableColumns>
  <tableStyleInfo name="TableStyleLight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E000000}" name="Table97" displayName="Table97" ref="A13:M64" totalsRowShown="0">
  <tableColumns count="13">
    <tableColumn id="1" xr3:uid="{00000000-0010-0000-5E00-000001000000}" name="Region"/>
    <tableColumn id="2" xr3:uid="{00000000-0010-0000-5E00-000002000000}" name="Country"/>
    <tableColumn id="3" xr3:uid="{00000000-0010-0000-5E00-000003000000}" name="2010"/>
    <tableColumn id="4" xr3:uid="{00000000-0010-0000-5E00-000004000000}" name="2011"/>
    <tableColumn id="5" xr3:uid="{00000000-0010-0000-5E00-000005000000}" name="2012"/>
    <tableColumn id="6" xr3:uid="{00000000-0010-0000-5E00-000006000000}" name="2013"/>
    <tableColumn id="7" xr3:uid="{00000000-0010-0000-5E00-000007000000}" name="2014"/>
    <tableColumn id="8" xr3:uid="{00000000-0010-0000-5E00-000008000000}" name="2015"/>
    <tableColumn id="9" xr3:uid="{00000000-0010-0000-5E00-000009000000}" name="2016"/>
    <tableColumn id="10" xr3:uid="{00000000-0010-0000-5E00-00000A000000}" name="2017"/>
    <tableColumn id="11" xr3:uid="{00000000-0010-0000-5E00-00000B000000}" name="2018"/>
    <tableColumn id="12" xr3:uid="{00000000-0010-0000-5E00-00000C000000}" name="2019"/>
    <tableColumn id="13" xr3:uid="{00000000-0010-0000-5E00-00000D000000}" name="2020"/>
  </tableColumns>
  <tableStyleInfo name="TableStyleLight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F000000}" name="Table98" displayName="Table98" ref="A13:M64" totalsRowShown="0">
  <tableColumns count="13">
    <tableColumn id="1" xr3:uid="{00000000-0010-0000-5F00-000001000000}" name="Region"/>
    <tableColumn id="2" xr3:uid="{00000000-0010-0000-5F00-000002000000}" name="Country"/>
    <tableColumn id="3" xr3:uid="{00000000-0010-0000-5F00-000003000000}" name="2010"/>
    <tableColumn id="4" xr3:uid="{00000000-0010-0000-5F00-000004000000}" name="2011"/>
    <tableColumn id="5" xr3:uid="{00000000-0010-0000-5F00-000005000000}" name="2012"/>
    <tableColumn id="6" xr3:uid="{00000000-0010-0000-5F00-000006000000}" name="2013"/>
    <tableColumn id="7" xr3:uid="{00000000-0010-0000-5F00-000007000000}" name="2014"/>
    <tableColumn id="8" xr3:uid="{00000000-0010-0000-5F00-000008000000}" name="2015"/>
    <tableColumn id="9" xr3:uid="{00000000-0010-0000-5F00-000009000000}" name="2016"/>
    <tableColumn id="10" xr3:uid="{00000000-0010-0000-5F00-00000A000000}" name="2017"/>
    <tableColumn id="11" xr3:uid="{00000000-0010-0000-5F00-00000B000000}" name="2018"/>
    <tableColumn id="12" xr3:uid="{00000000-0010-0000-5F00-00000C000000}" name="2019"/>
    <tableColumn id="13" xr3:uid="{00000000-0010-0000-5F00-00000D000000}" name="2020"/>
  </tableColumns>
  <tableStyleInfo name="TableStyleLight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0000000}" name="Table99" displayName="Table99" ref="A13:M64" totalsRowShown="0">
  <tableColumns count="13">
    <tableColumn id="1" xr3:uid="{00000000-0010-0000-6000-000001000000}" name="Region"/>
    <tableColumn id="2" xr3:uid="{00000000-0010-0000-6000-000002000000}" name="Country"/>
    <tableColumn id="3" xr3:uid="{00000000-0010-0000-6000-000003000000}" name="2010"/>
    <tableColumn id="4" xr3:uid="{00000000-0010-0000-6000-000004000000}" name="2011"/>
    <tableColumn id="5" xr3:uid="{00000000-0010-0000-6000-000005000000}" name="2012"/>
    <tableColumn id="6" xr3:uid="{00000000-0010-0000-6000-000006000000}" name="2013"/>
    <tableColumn id="7" xr3:uid="{00000000-0010-0000-6000-000007000000}" name="2014"/>
    <tableColumn id="8" xr3:uid="{00000000-0010-0000-6000-000008000000}" name="2015"/>
    <tableColumn id="9" xr3:uid="{00000000-0010-0000-6000-000009000000}" name="2016"/>
    <tableColumn id="10" xr3:uid="{00000000-0010-0000-6000-00000A000000}" name="2017"/>
    <tableColumn id="11" xr3:uid="{00000000-0010-0000-6000-00000B000000}" name="2018"/>
    <tableColumn id="12" xr3:uid="{00000000-0010-0000-6000-00000C000000}" name="2019"/>
    <tableColumn id="13" xr3:uid="{00000000-0010-0000-6000-00000D000000}" name="2020"/>
  </tableColumns>
  <tableStyleInfo name="TableStyleLight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1000000}" name="Table100" displayName="Table100" ref="A13:M64" totalsRowShown="0">
  <tableColumns count="13">
    <tableColumn id="1" xr3:uid="{00000000-0010-0000-6100-000001000000}" name="Region"/>
    <tableColumn id="2" xr3:uid="{00000000-0010-0000-6100-000002000000}" name="Country"/>
    <tableColumn id="3" xr3:uid="{00000000-0010-0000-6100-000003000000}" name="2010"/>
    <tableColumn id="4" xr3:uid="{00000000-0010-0000-6100-000004000000}" name="2011"/>
    <tableColumn id="5" xr3:uid="{00000000-0010-0000-6100-000005000000}" name="2012"/>
    <tableColumn id="6" xr3:uid="{00000000-0010-0000-6100-000006000000}" name="2013"/>
    <tableColumn id="7" xr3:uid="{00000000-0010-0000-6100-000007000000}" name="2014"/>
    <tableColumn id="8" xr3:uid="{00000000-0010-0000-6100-000008000000}" name="2015"/>
    <tableColumn id="9" xr3:uid="{00000000-0010-0000-6100-000009000000}" name="2016"/>
    <tableColumn id="10" xr3:uid="{00000000-0010-0000-6100-00000A000000}" name="2017"/>
    <tableColumn id="11" xr3:uid="{00000000-0010-0000-6100-00000B000000}" name="2018"/>
    <tableColumn id="12" xr3:uid="{00000000-0010-0000-6100-00000C000000}" name="2019"/>
    <tableColumn id="13" xr3:uid="{00000000-0010-0000-6100-00000D000000}" name="2020"/>
  </tableColumns>
  <tableStyleInfo name="TableStyleLight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2000000}" name="Table101" displayName="Table101" ref="A13:M64" totalsRowShown="0">
  <tableColumns count="13">
    <tableColumn id="1" xr3:uid="{00000000-0010-0000-6200-000001000000}" name="Region"/>
    <tableColumn id="2" xr3:uid="{00000000-0010-0000-6200-000002000000}" name="Country"/>
    <tableColumn id="3" xr3:uid="{00000000-0010-0000-6200-000003000000}" name="2010"/>
    <tableColumn id="4" xr3:uid="{00000000-0010-0000-6200-000004000000}" name="2011"/>
    <tableColumn id="5" xr3:uid="{00000000-0010-0000-6200-000005000000}" name="2012"/>
    <tableColumn id="6" xr3:uid="{00000000-0010-0000-6200-000006000000}" name="2013"/>
    <tableColumn id="7" xr3:uid="{00000000-0010-0000-6200-000007000000}" name="2014"/>
    <tableColumn id="8" xr3:uid="{00000000-0010-0000-6200-000008000000}" name="2015"/>
    <tableColumn id="9" xr3:uid="{00000000-0010-0000-6200-000009000000}" name="2016"/>
    <tableColumn id="10" xr3:uid="{00000000-0010-0000-6200-00000A000000}" name="2017"/>
    <tableColumn id="11" xr3:uid="{00000000-0010-0000-6200-00000B000000}" name="2018"/>
    <tableColumn id="12" xr3:uid="{00000000-0010-0000-6200-00000C000000}" name="2019"/>
    <tableColumn id="13" xr3:uid="{00000000-0010-0000-6200-00000D000000}" name="2020"/>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table" Target="../tables/table10.xml"/><Relationship Id="rId1" Type="http://schemas.openxmlformats.org/officeDocument/2006/relationships/vmlDrawing" Target="../drawings/vmlDrawing9.vml"/></Relationships>
</file>

<file path=xl/worksheets/_rels/sheet100.xml.rels><?xml version="1.0" encoding="UTF-8" standalone="yes"?>
<Relationships xmlns="http://schemas.openxmlformats.org/package/2006/relationships"><Relationship Id="rId3" Type="http://schemas.openxmlformats.org/officeDocument/2006/relationships/comments" Target="../comments99.xml"/><Relationship Id="rId2" Type="http://schemas.openxmlformats.org/officeDocument/2006/relationships/table" Target="../tables/table100.xml"/><Relationship Id="rId1" Type="http://schemas.openxmlformats.org/officeDocument/2006/relationships/vmlDrawing" Target="../drawings/vmlDrawing99.vml"/></Relationships>
</file>

<file path=xl/worksheets/_rels/sheet101.xml.rels><?xml version="1.0" encoding="UTF-8" standalone="yes"?>
<Relationships xmlns="http://schemas.openxmlformats.org/package/2006/relationships"><Relationship Id="rId3" Type="http://schemas.openxmlformats.org/officeDocument/2006/relationships/comments" Target="../comments100.xml"/><Relationship Id="rId2" Type="http://schemas.openxmlformats.org/officeDocument/2006/relationships/table" Target="../tables/table101.xml"/><Relationship Id="rId1" Type="http://schemas.openxmlformats.org/officeDocument/2006/relationships/vmlDrawing" Target="../drawings/vmlDrawing100.vml"/></Relationships>
</file>

<file path=xl/worksheets/_rels/sheet102.xml.rels><?xml version="1.0" encoding="UTF-8" standalone="yes"?>
<Relationships xmlns="http://schemas.openxmlformats.org/package/2006/relationships"><Relationship Id="rId3" Type="http://schemas.openxmlformats.org/officeDocument/2006/relationships/comments" Target="../comments101.xml"/><Relationship Id="rId2" Type="http://schemas.openxmlformats.org/officeDocument/2006/relationships/table" Target="../tables/table102.xml"/><Relationship Id="rId1" Type="http://schemas.openxmlformats.org/officeDocument/2006/relationships/vmlDrawing" Target="../drawings/vmlDrawing101.vml"/></Relationships>
</file>

<file path=xl/worksheets/_rels/sheet103.xml.rels><?xml version="1.0" encoding="UTF-8" standalone="yes"?>
<Relationships xmlns="http://schemas.openxmlformats.org/package/2006/relationships"><Relationship Id="rId3" Type="http://schemas.openxmlformats.org/officeDocument/2006/relationships/comments" Target="../comments102.xml"/><Relationship Id="rId2" Type="http://schemas.openxmlformats.org/officeDocument/2006/relationships/table" Target="../tables/table103.xml"/><Relationship Id="rId1" Type="http://schemas.openxmlformats.org/officeDocument/2006/relationships/vmlDrawing" Target="../drawings/vmlDrawing102.vml"/></Relationships>
</file>

<file path=xl/worksheets/_rels/sheet104.xml.rels><?xml version="1.0" encoding="UTF-8" standalone="yes"?>
<Relationships xmlns="http://schemas.openxmlformats.org/package/2006/relationships"><Relationship Id="rId3" Type="http://schemas.openxmlformats.org/officeDocument/2006/relationships/comments" Target="../comments103.xml"/><Relationship Id="rId2" Type="http://schemas.openxmlformats.org/officeDocument/2006/relationships/table" Target="../tables/table104.xml"/><Relationship Id="rId1" Type="http://schemas.openxmlformats.org/officeDocument/2006/relationships/vmlDrawing" Target="../drawings/vmlDrawing103.vml"/></Relationships>
</file>

<file path=xl/worksheets/_rels/sheet105.xml.rels><?xml version="1.0" encoding="UTF-8" standalone="yes"?>
<Relationships xmlns="http://schemas.openxmlformats.org/package/2006/relationships"><Relationship Id="rId3" Type="http://schemas.openxmlformats.org/officeDocument/2006/relationships/comments" Target="../comments104.xml"/><Relationship Id="rId2" Type="http://schemas.openxmlformats.org/officeDocument/2006/relationships/table" Target="../tables/table105.xml"/><Relationship Id="rId1" Type="http://schemas.openxmlformats.org/officeDocument/2006/relationships/vmlDrawing" Target="../drawings/vmlDrawing104.vml"/></Relationships>
</file>

<file path=xl/worksheets/_rels/sheet106.xml.rels><?xml version="1.0" encoding="UTF-8" standalone="yes"?>
<Relationships xmlns="http://schemas.openxmlformats.org/package/2006/relationships"><Relationship Id="rId3" Type="http://schemas.openxmlformats.org/officeDocument/2006/relationships/comments" Target="../comments105.xml"/><Relationship Id="rId2" Type="http://schemas.openxmlformats.org/officeDocument/2006/relationships/table" Target="../tables/table106.xml"/><Relationship Id="rId1" Type="http://schemas.openxmlformats.org/officeDocument/2006/relationships/vmlDrawing" Target="../drawings/vmlDrawing105.vml"/></Relationships>
</file>

<file path=xl/worksheets/_rels/sheet107.xml.rels><?xml version="1.0" encoding="UTF-8" standalone="yes"?>
<Relationships xmlns="http://schemas.openxmlformats.org/package/2006/relationships"><Relationship Id="rId3" Type="http://schemas.openxmlformats.org/officeDocument/2006/relationships/comments" Target="../comments106.xml"/><Relationship Id="rId2" Type="http://schemas.openxmlformats.org/officeDocument/2006/relationships/table" Target="../tables/table107.xml"/><Relationship Id="rId1" Type="http://schemas.openxmlformats.org/officeDocument/2006/relationships/vmlDrawing" Target="../drawings/vmlDrawing106.vml"/></Relationships>
</file>

<file path=xl/worksheets/_rels/sheet108.xml.rels><?xml version="1.0" encoding="UTF-8" standalone="yes"?>
<Relationships xmlns="http://schemas.openxmlformats.org/package/2006/relationships"><Relationship Id="rId3" Type="http://schemas.openxmlformats.org/officeDocument/2006/relationships/comments" Target="../comments107.xml"/><Relationship Id="rId2" Type="http://schemas.openxmlformats.org/officeDocument/2006/relationships/table" Target="../tables/table108.xml"/><Relationship Id="rId1" Type="http://schemas.openxmlformats.org/officeDocument/2006/relationships/vmlDrawing" Target="../drawings/vmlDrawing107.vml"/></Relationships>
</file>

<file path=xl/worksheets/_rels/sheet109.xml.rels><?xml version="1.0" encoding="UTF-8" standalone="yes"?>
<Relationships xmlns="http://schemas.openxmlformats.org/package/2006/relationships"><Relationship Id="rId3" Type="http://schemas.openxmlformats.org/officeDocument/2006/relationships/comments" Target="../comments108.xml"/><Relationship Id="rId2" Type="http://schemas.openxmlformats.org/officeDocument/2006/relationships/table" Target="../tables/table109.xml"/><Relationship Id="rId1" Type="http://schemas.openxmlformats.org/officeDocument/2006/relationships/vmlDrawing" Target="../drawings/vmlDrawing108.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table" Target="../tables/table11.xml"/><Relationship Id="rId1" Type="http://schemas.openxmlformats.org/officeDocument/2006/relationships/vmlDrawing" Target="../drawings/vmlDrawing10.vml"/></Relationships>
</file>

<file path=xl/worksheets/_rels/sheet110.xml.rels><?xml version="1.0" encoding="UTF-8" standalone="yes"?>
<Relationships xmlns="http://schemas.openxmlformats.org/package/2006/relationships"><Relationship Id="rId3" Type="http://schemas.openxmlformats.org/officeDocument/2006/relationships/comments" Target="../comments109.xml"/><Relationship Id="rId2" Type="http://schemas.openxmlformats.org/officeDocument/2006/relationships/table" Target="../tables/table110.xml"/><Relationship Id="rId1" Type="http://schemas.openxmlformats.org/officeDocument/2006/relationships/vmlDrawing" Target="../drawings/vmlDrawing109.vml"/></Relationships>
</file>

<file path=xl/worksheets/_rels/sheet111.xml.rels><?xml version="1.0" encoding="UTF-8" standalone="yes"?>
<Relationships xmlns="http://schemas.openxmlformats.org/package/2006/relationships"><Relationship Id="rId3" Type="http://schemas.openxmlformats.org/officeDocument/2006/relationships/comments" Target="../comments110.xml"/><Relationship Id="rId2" Type="http://schemas.openxmlformats.org/officeDocument/2006/relationships/table" Target="../tables/table111.xml"/><Relationship Id="rId1" Type="http://schemas.openxmlformats.org/officeDocument/2006/relationships/vmlDrawing" Target="../drawings/vmlDrawing110.vml"/></Relationships>
</file>

<file path=xl/worksheets/_rels/sheet112.xml.rels><?xml version="1.0" encoding="UTF-8" standalone="yes"?>
<Relationships xmlns="http://schemas.openxmlformats.org/package/2006/relationships"><Relationship Id="rId3" Type="http://schemas.openxmlformats.org/officeDocument/2006/relationships/comments" Target="../comments111.xml"/><Relationship Id="rId2" Type="http://schemas.openxmlformats.org/officeDocument/2006/relationships/table" Target="../tables/table112.xml"/><Relationship Id="rId1" Type="http://schemas.openxmlformats.org/officeDocument/2006/relationships/vmlDrawing" Target="../drawings/vmlDrawing111.vml"/></Relationships>
</file>

<file path=xl/worksheets/_rels/sheet113.xml.rels><?xml version="1.0" encoding="UTF-8" standalone="yes"?>
<Relationships xmlns="http://schemas.openxmlformats.org/package/2006/relationships"><Relationship Id="rId3" Type="http://schemas.openxmlformats.org/officeDocument/2006/relationships/comments" Target="../comments112.xml"/><Relationship Id="rId2" Type="http://schemas.openxmlformats.org/officeDocument/2006/relationships/table" Target="../tables/table113.xml"/><Relationship Id="rId1" Type="http://schemas.openxmlformats.org/officeDocument/2006/relationships/vmlDrawing" Target="../drawings/vmlDrawing112.vml"/></Relationships>
</file>

<file path=xl/worksheets/_rels/sheet114.xml.rels><?xml version="1.0" encoding="UTF-8" standalone="yes"?>
<Relationships xmlns="http://schemas.openxmlformats.org/package/2006/relationships"><Relationship Id="rId3" Type="http://schemas.openxmlformats.org/officeDocument/2006/relationships/comments" Target="../comments113.xml"/><Relationship Id="rId2" Type="http://schemas.openxmlformats.org/officeDocument/2006/relationships/table" Target="../tables/table114.xml"/><Relationship Id="rId1" Type="http://schemas.openxmlformats.org/officeDocument/2006/relationships/vmlDrawing" Target="../drawings/vmlDrawing113.vml"/></Relationships>
</file>

<file path=xl/worksheets/_rels/sheet115.xml.rels><?xml version="1.0" encoding="UTF-8" standalone="yes"?>
<Relationships xmlns="http://schemas.openxmlformats.org/package/2006/relationships"><Relationship Id="rId3" Type="http://schemas.openxmlformats.org/officeDocument/2006/relationships/comments" Target="../comments114.xml"/><Relationship Id="rId2" Type="http://schemas.openxmlformats.org/officeDocument/2006/relationships/table" Target="../tables/table115.xml"/><Relationship Id="rId1" Type="http://schemas.openxmlformats.org/officeDocument/2006/relationships/vmlDrawing" Target="../drawings/vmlDrawing114.vml"/></Relationships>
</file>

<file path=xl/worksheets/_rels/sheet116.xml.rels><?xml version="1.0" encoding="UTF-8" standalone="yes"?>
<Relationships xmlns="http://schemas.openxmlformats.org/package/2006/relationships"><Relationship Id="rId3" Type="http://schemas.openxmlformats.org/officeDocument/2006/relationships/comments" Target="../comments115.xml"/><Relationship Id="rId2" Type="http://schemas.openxmlformats.org/officeDocument/2006/relationships/table" Target="../tables/table116.xml"/><Relationship Id="rId1" Type="http://schemas.openxmlformats.org/officeDocument/2006/relationships/vmlDrawing" Target="../drawings/vmlDrawing115.vml"/></Relationships>
</file>

<file path=xl/worksheets/_rels/sheet117.xml.rels><?xml version="1.0" encoding="UTF-8" standalone="yes"?>
<Relationships xmlns="http://schemas.openxmlformats.org/package/2006/relationships"><Relationship Id="rId3" Type="http://schemas.openxmlformats.org/officeDocument/2006/relationships/comments" Target="../comments116.xml"/><Relationship Id="rId2" Type="http://schemas.openxmlformats.org/officeDocument/2006/relationships/table" Target="../tables/table117.xml"/><Relationship Id="rId1" Type="http://schemas.openxmlformats.org/officeDocument/2006/relationships/vmlDrawing" Target="../drawings/vmlDrawing116.vml"/></Relationships>
</file>

<file path=xl/worksheets/_rels/sheet118.xml.rels><?xml version="1.0" encoding="UTF-8" standalone="yes"?>
<Relationships xmlns="http://schemas.openxmlformats.org/package/2006/relationships"><Relationship Id="rId3" Type="http://schemas.openxmlformats.org/officeDocument/2006/relationships/comments" Target="../comments117.xml"/><Relationship Id="rId2" Type="http://schemas.openxmlformats.org/officeDocument/2006/relationships/table" Target="../tables/table118.xml"/><Relationship Id="rId1" Type="http://schemas.openxmlformats.org/officeDocument/2006/relationships/vmlDrawing" Target="../drawings/vmlDrawing117.vml"/></Relationships>
</file>

<file path=xl/worksheets/_rels/sheet119.xml.rels><?xml version="1.0" encoding="UTF-8" standalone="yes"?>
<Relationships xmlns="http://schemas.openxmlformats.org/package/2006/relationships"><Relationship Id="rId3" Type="http://schemas.openxmlformats.org/officeDocument/2006/relationships/comments" Target="../comments118.xml"/><Relationship Id="rId2" Type="http://schemas.openxmlformats.org/officeDocument/2006/relationships/table" Target="../tables/table119.xml"/><Relationship Id="rId1" Type="http://schemas.openxmlformats.org/officeDocument/2006/relationships/vmlDrawing" Target="../drawings/vmlDrawing118.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table" Target="../tables/table12.xml"/><Relationship Id="rId1" Type="http://schemas.openxmlformats.org/officeDocument/2006/relationships/vmlDrawing" Target="../drawings/vmlDrawing11.vml"/></Relationships>
</file>

<file path=xl/worksheets/_rels/sheet120.xml.rels><?xml version="1.0" encoding="UTF-8" standalone="yes"?>
<Relationships xmlns="http://schemas.openxmlformats.org/package/2006/relationships"><Relationship Id="rId3" Type="http://schemas.openxmlformats.org/officeDocument/2006/relationships/comments" Target="../comments119.xml"/><Relationship Id="rId2" Type="http://schemas.openxmlformats.org/officeDocument/2006/relationships/table" Target="../tables/table120.xml"/><Relationship Id="rId1" Type="http://schemas.openxmlformats.org/officeDocument/2006/relationships/vmlDrawing" Target="../drawings/vmlDrawing119.vml"/></Relationships>
</file>

<file path=xl/worksheets/_rels/sheet121.xml.rels><?xml version="1.0" encoding="UTF-8" standalone="yes"?>
<Relationships xmlns="http://schemas.openxmlformats.org/package/2006/relationships"><Relationship Id="rId3" Type="http://schemas.openxmlformats.org/officeDocument/2006/relationships/comments" Target="../comments120.xml"/><Relationship Id="rId2" Type="http://schemas.openxmlformats.org/officeDocument/2006/relationships/table" Target="../tables/table121.xml"/><Relationship Id="rId1" Type="http://schemas.openxmlformats.org/officeDocument/2006/relationships/vmlDrawing" Target="../drawings/vmlDrawing120.vml"/></Relationships>
</file>

<file path=xl/worksheets/_rels/sheet122.xml.rels><?xml version="1.0" encoding="UTF-8" standalone="yes"?>
<Relationships xmlns="http://schemas.openxmlformats.org/package/2006/relationships"><Relationship Id="rId3" Type="http://schemas.openxmlformats.org/officeDocument/2006/relationships/comments" Target="../comments121.xml"/><Relationship Id="rId2" Type="http://schemas.openxmlformats.org/officeDocument/2006/relationships/table" Target="../tables/table122.xml"/><Relationship Id="rId1" Type="http://schemas.openxmlformats.org/officeDocument/2006/relationships/vmlDrawing" Target="../drawings/vmlDrawing121.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table" Target="../tables/table13.xml"/><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table" Target="../tables/table14.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table" Target="../tables/table15.xml"/><Relationship Id="rId1"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table" Target="../tables/table16.xml"/><Relationship Id="rId1"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table" Target="../tables/table17.xml"/><Relationship Id="rId1"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table" Target="../tables/table18.xml"/><Relationship Id="rId1"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table" Target="../tables/table19.xml"/><Relationship Id="rId1"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2.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table" Target="../tables/table20.xml"/><Relationship Id="rId1"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table" Target="../tables/table21.xml"/><Relationship Id="rId1"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table" Target="../tables/table22.xml"/><Relationship Id="rId1" Type="http://schemas.openxmlformats.org/officeDocument/2006/relationships/vmlDrawing" Target="../drawings/vmlDrawing21.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table" Target="../tables/table23.xml"/><Relationship Id="rId1" Type="http://schemas.openxmlformats.org/officeDocument/2006/relationships/vmlDrawing" Target="../drawings/vmlDrawing22.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table" Target="../tables/table24.xml"/><Relationship Id="rId1" Type="http://schemas.openxmlformats.org/officeDocument/2006/relationships/vmlDrawing" Target="../drawings/vmlDrawing23.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table" Target="../tables/table25.xml"/><Relationship Id="rId1" Type="http://schemas.openxmlformats.org/officeDocument/2006/relationships/vmlDrawing" Target="../drawings/vmlDrawing24.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table" Target="../tables/table26.xml"/><Relationship Id="rId1" Type="http://schemas.openxmlformats.org/officeDocument/2006/relationships/vmlDrawing" Target="../drawings/vmlDrawing25.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table" Target="../tables/table27.xml"/><Relationship Id="rId1" Type="http://schemas.openxmlformats.org/officeDocument/2006/relationships/vmlDrawing" Target="../drawings/vmlDrawing26.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table" Target="../tables/table28.xml"/><Relationship Id="rId1" Type="http://schemas.openxmlformats.org/officeDocument/2006/relationships/vmlDrawing" Target="../drawings/vmlDrawing27.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table" Target="../tables/table29.xml"/><Relationship Id="rId1"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3.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table" Target="../tables/table30.xml"/><Relationship Id="rId1" Type="http://schemas.openxmlformats.org/officeDocument/2006/relationships/vmlDrawing" Target="../drawings/vmlDrawing2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table" Target="../tables/table31.xml"/><Relationship Id="rId1" Type="http://schemas.openxmlformats.org/officeDocument/2006/relationships/vmlDrawing" Target="../drawings/vmlDrawing30.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table" Target="../tables/table32.xml"/><Relationship Id="rId1" Type="http://schemas.openxmlformats.org/officeDocument/2006/relationships/vmlDrawing" Target="../drawings/vmlDrawing31.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table" Target="../tables/table33.xml"/><Relationship Id="rId1" Type="http://schemas.openxmlformats.org/officeDocument/2006/relationships/vmlDrawing" Target="../drawings/vmlDrawing32.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table" Target="../tables/table34.xml"/><Relationship Id="rId1" Type="http://schemas.openxmlformats.org/officeDocument/2006/relationships/vmlDrawing" Target="../drawings/vmlDrawing33.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table" Target="../tables/table35.xml"/><Relationship Id="rId1" Type="http://schemas.openxmlformats.org/officeDocument/2006/relationships/vmlDrawing" Target="../drawings/vmlDrawing34.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table" Target="../tables/table36.xml"/><Relationship Id="rId1" Type="http://schemas.openxmlformats.org/officeDocument/2006/relationships/vmlDrawing" Target="../drawings/vmlDrawing35.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table" Target="../tables/table37.xml"/><Relationship Id="rId1" Type="http://schemas.openxmlformats.org/officeDocument/2006/relationships/vmlDrawing" Target="../drawings/vmlDrawing36.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table" Target="../tables/table38.xml"/><Relationship Id="rId1" Type="http://schemas.openxmlformats.org/officeDocument/2006/relationships/vmlDrawing" Target="../drawings/vmlDrawing37.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table" Target="../tables/table39.xml"/><Relationship Id="rId1" Type="http://schemas.openxmlformats.org/officeDocument/2006/relationships/vmlDrawing" Target="../drawings/vmlDrawing38.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4.xml"/><Relationship Id="rId1"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table" Target="../tables/table40.xml"/><Relationship Id="rId1" Type="http://schemas.openxmlformats.org/officeDocument/2006/relationships/vmlDrawing" Target="../drawings/vmlDrawing39.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table" Target="../tables/table41.xml"/><Relationship Id="rId1" Type="http://schemas.openxmlformats.org/officeDocument/2006/relationships/vmlDrawing" Target="../drawings/vmlDrawing40.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table" Target="../tables/table42.xml"/><Relationship Id="rId1" Type="http://schemas.openxmlformats.org/officeDocument/2006/relationships/vmlDrawing" Target="../drawings/vmlDrawing41.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table" Target="../tables/table43.xml"/><Relationship Id="rId1" Type="http://schemas.openxmlformats.org/officeDocument/2006/relationships/vmlDrawing" Target="../drawings/vmlDrawing42.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table" Target="../tables/table44.xml"/><Relationship Id="rId1" Type="http://schemas.openxmlformats.org/officeDocument/2006/relationships/vmlDrawing" Target="../drawings/vmlDrawing43.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table" Target="../tables/table45.xml"/><Relationship Id="rId1" Type="http://schemas.openxmlformats.org/officeDocument/2006/relationships/vmlDrawing" Target="../drawings/vmlDrawing44.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table" Target="../tables/table46.xml"/><Relationship Id="rId1" Type="http://schemas.openxmlformats.org/officeDocument/2006/relationships/vmlDrawing" Target="../drawings/vmlDrawing45.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table" Target="../tables/table47.xml"/><Relationship Id="rId1" Type="http://schemas.openxmlformats.org/officeDocument/2006/relationships/vmlDrawing" Target="../drawings/vmlDrawing46.vml"/></Relationships>
</file>

<file path=xl/worksheets/_rels/sheet48.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table" Target="../tables/table48.xml"/><Relationship Id="rId1" Type="http://schemas.openxmlformats.org/officeDocument/2006/relationships/vmlDrawing" Target="../drawings/vmlDrawing47.vml"/></Relationships>
</file>

<file path=xl/worksheets/_rels/sheet49.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table" Target="../tables/table49.xml"/><Relationship Id="rId1" Type="http://schemas.openxmlformats.org/officeDocument/2006/relationships/vmlDrawing" Target="../drawings/vmlDrawing48.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5.xml"/><Relationship Id="rId1" Type="http://schemas.openxmlformats.org/officeDocument/2006/relationships/vmlDrawing" Target="../drawings/vmlDrawing4.vml"/></Relationships>
</file>

<file path=xl/worksheets/_rels/sheet50.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table" Target="../tables/table50.xml"/><Relationship Id="rId1" Type="http://schemas.openxmlformats.org/officeDocument/2006/relationships/vmlDrawing" Target="../drawings/vmlDrawing49.vml"/></Relationships>
</file>

<file path=xl/worksheets/_rels/sheet51.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table" Target="../tables/table51.xml"/><Relationship Id="rId1" Type="http://schemas.openxmlformats.org/officeDocument/2006/relationships/vmlDrawing" Target="../drawings/vmlDrawing50.vml"/></Relationships>
</file>

<file path=xl/worksheets/_rels/sheet52.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table" Target="../tables/table52.xml"/><Relationship Id="rId1" Type="http://schemas.openxmlformats.org/officeDocument/2006/relationships/vmlDrawing" Target="../drawings/vmlDrawing51.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table" Target="../tables/table53.xml"/><Relationship Id="rId1" Type="http://schemas.openxmlformats.org/officeDocument/2006/relationships/vmlDrawing" Target="../drawings/vmlDrawing52.vml"/></Relationships>
</file>

<file path=xl/worksheets/_rels/sheet54.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table" Target="../tables/table54.xml"/><Relationship Id="rId1" Type="http://schemas.openxmlformats.org/officeDocument/2006/relationships/vmlDrawing" Target="../drawings/vmlDrawing53.vml"/></Relationships>
</file>

<file path=xl/worksheets/_rels/sheet55.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table" Target="../tables/table55.xml"/><Relationship Id="rId1" Type="http://schemas.openxmlformats.org/officeDocument/2006/relationships/vmlDrawing" Target="../drawings/vmlDrawing54.vml"/></Relationships>
</file>

<file path=xl/worksheets/_rels/sheet56.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table" Target="../tables/table56.xml"/><Relationship Id="rId1" Type="http://schemas.openxmlformats.org/officeDocument/2006/relationships/vmlDrawing" Target="../drawings/vmlDrawing55.vml"/></Relationships>
</file>

<file path=xl/worksheets/_rels/sheet57.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table" Target="../tables/table57.xml"/><Relationship Id="rId1" Type="http://schemas.openxmlformats.org/officeDocument/2006/relationships/vmlDrawing" Target="../drawings/vmlDrawing56.vml"/></Relationships>
</file>

<file path=xl/worksheets/_rels/sheet58.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table" Target="../tables/table58.xml"/><Relationship Id="rId1" Type="http://schemas.openxmlformats.org/officeDocument/2006/relationships/vmlDrawing" Target="../drawings/vmlDrawing57.vml"/></Relationships>
</file>

<file path=xl/worksheets/_rels/sheet59.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table" Target="../tables/table59.xml"/><Relationship Id="rId1" Type="http://schemas.openxmlformats.org/officeDocument/2006/relationships/vmlDrawing" Target="../drawings/vmlDrawing58.v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table" Target="../tables/table6.xml"/><Relationship Id="rId1" Type="http://schemas.openxmlformats.org/officeDocument/2006/relationships/vmlDrawing" Target="../drawings/vmlDrawing5.vml"/></Relationships>
</file>

<file path=xl/worksheets/_rels/sheet60.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table" Target="../tables/table60.xml"/><Relationship Id="rId1" Type="http://schemas.openxmlformats.org/officeDocument/2006/relationships/vmlDrawing" Target="../drawings/vmlDrawing59.vml"/></Relationships>
</file>

<file path=xl/worksheets/_rels/sheet61.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table" Target="../tables/table61.xml"/><Relationship Id="rId1" Type="http://schemas.openxmlformats.org/officeDocument/2006/relationships/vmlDrawing" Target="../drawings/vmlDrawing60.vml"/></Relationships>
</file>

<file path=xl/worksheets/_rels/sheet62.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table" Target="../tables/table62.xml"/><Relationship Id="rId1" Type="http://schemas.openxmlformats.org/officeDocument/2006/relationships/vmlDrawing" Target="../drawings/vmlDrawing61.vml"/></Relationships>
</file>

<file path=xl/worksheets/_rels/sheet63.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table" Target="../tables/table63.xml"/><Relationship Id="rId1" Type="http://schemas.openxmlformats.org/officeDocument/2006/relationships/vmlDrawing" Target="../drawings/vmlDrawing62.vml"/></Relationships>
</file>

<file path=xl/worksheets/_rels/sheet64.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table" Target="../tables/table64.xml"/><Relationship Id="rId1" Type="http://schemas.openxmlformats.org/officeDocument/2006/relationships/vmlDrawing" Target="../drawings/vmlDrawing63.vml"/></Relationships>
</file>

<file path=xl/worksheets/_rels/sheet65.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table" Target="../tables/table65.xml"/><Relationship Id="rId1" Type="http://schemas.openxmlformats.org/officeDocument/2006/relationships/vmlDrawing" Target="../drawings/vmlDrawing64.vml"/></Relationships>
</file>

<file path=xl/worksheets/_rels/sheet66.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table" Target="../tables/table66.xml"/><Relationship Id="rId1" Type="http://schemas.openxmlformats.org/officeDocument/2006/relationships/vmlDrawing" Target="../drawings/vmlDrawing65.vml"/></Relationships>
</file>

<file path=xl/worksheets/_rels/sheet67.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table" Target="../tables/table67.xml"/><Relationship Id="rId1" Type="http://schemas.openxmlformats.org/officeDocument/2006/relationships/vmlDrawing" Target="../drawings/vmlDrawing66.vml"/></Relationships>
</file>

<file path=xl/worksheets/_rels/sheet68.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table" Target="../tables/table68.xml"/><Relationship Id="rId1" Type="http://schemas.openxmlformats.org/officeDocument/2006/relationships/vmlDrawing" Target="../drawings/vmlDrawing67.vml"/></Relationships>
</file>

<file path=xl/worksheets/_rels/sheet69.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table" Target="../tables/table69.xml"/><Relationship Id="rId1" Type="http://schemas.openxmlformats.org/officeDocument/2006/relationships/vmlDrawing" Target="../drawings/vmlDrawing68.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table" Target="../tables/table7.xml"/><Relationship Id="rId1" Type="http://schemas.openxmlformats.org/officeDocument/2006/relationships/vmlDrawing" Target="../drawings/vmlDrawing6.vml"/></Relationships>
</file>

<file path=xl/worksheets/_rels/sheet70.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table" Target="../tables/table70.xml"/><Relationship Id="rId1" Type="http://schemas.openxmlformats.org/officeDocument/2006/relationships/vmlDrawing" Target="../drawings/vmlDrawing69.vml"/></Relationships>
</file>

<file path=xl/worksheets/_rels/sheet71.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table" Target="../tables/table71.xml"/><Relationship Id="rId1" Type="http://schemas.openxmlformats.org/officeDocument/2006/relationships/vmlDrawing" Target="../drawings/vmlDrawing70.vml"/></Relationships>
</file>

<file path=xl/worksheets/_rels/sheet72.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table" Target="../tables/table72.xml"/><Relationship Id="rId1" Type="http://schemas.openxmlformats.org/officeDocument/2006/relationships/vmlDrawing" Target="../drawings/vmlDrawing71.vml"/></Relationships>
</file>

<file path=xl/worksheets/_rels/sheet73.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table" Target="../tables/table73.xml"/><Relationship Id="rId1" Type="http://schemas.openxmlformats.org/officeDocument/2006/relationships/vmlDrawing" Target="../drawings/vmlDrawing72.vml"/></Relationships>
</file>

<file path=xl/worksheets/_rels/sheet74.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table" Target="../tables/table74.xml"/><Relationship Id="rId1" Type="http://schemas.openxmlformats.org/officeDocument/2006/relationships/vmlDrawing" Target="../drawings/vmlDrawing73.vml"/></Relationships>
</file>

<file path=xl/worksheets/_rels/sheet75.xml.rels><?xml version="1.0" encoding="UTF-8" standalone="yes"?>
<Relationships xmlns="http://schemas.openxmlformats.org/package/2006/relationships"><Relationship Id="rId3" Type="http://schemas.openxmlformats.org/officeDocument/2006/relationships/comments" Target="../comments74.xml"/><Relationship Id="rId2" Type="http://schemas.openxmlformats.org/officeDocument/2006/relationships/table" Target="../tables/table75.xml"/><Relationship Id="rId1" Type="http://schemas.openxmlformats.org/officeDocument/2006/relationships/vmlDrawing" Target="../drawings/vmlDrawing74.vml"/></Relationships>
</file>

<file path=xl/worksheets/_rels/sheet76.xml.rels><?xml version="1.0" encoding="UTF-8" standalone="yes"?>
<Relationships xmlns="http://schemas.openxmlformats.org/package/2006/relationships"><Relationship Id="rId3" Type="http://schemas.openxmlformats.org/officeDocument/2006/relationships/comments" Target="../comments75.xml"/><Relationship Id="rId2" Type="http://schemas.openxmlformats.org/officeDocument/2006/relationships/table" Target="../tables/table76.xml"/><Relationship Id="rId1" Type="http://schemas.openxmlformats.org/officeDocument/2006/relationships/vmlDrawing" Target="../drawings/vmlDrawing75.vml"/></Relationships>
</file>

<file path=xl/worksheets/_rels/sheet77.xml.rels><?xml version="1.0" encoding="UTF-8" standalone="yes"?>
<Relationships xmlns="http://schemas.openxmlformats.org/package/2006/relationships"><Relationship Id="rId3" Type="http://schemas.openxmlformats.org/officeDocument/2006/relationships/comments" Target="../comments76.xml"/><Relationship Id="rId2" Type="http://schemas.openxmlformats.org/officeDocument/2006/relationships/table" Target="../tables/table77.xml"/><Relationship Id="rId1" Type="http://schemas.openxmlformats.org/officeDocument/2006/relationships/vmlDrawing" Target="../drawings/vmlDrawing76.vml"/></Relationships>
</file>

<file path=xl/worksheets/_rels/sheet78.xml.rels><?xml version="1.0" encoding="UTF-8" standalone="yes"?>
<Relationships xmlns="http://schemas.openxmlformats.org/package/2006/relationships"><Relationship Id="rId3" Type="http://schemas.openxmlformats.org/officeDocument/2006/relationships/comments" Target="../comments77.xml"/><Relationship Id="rId2" Type="http://schemas.openxmlformats.org/officeDocument/2006/relationships/table" Target="../tables/table78.xml"/><Relationship Id="rId1" Type="http://schemas.openxmlformats.org/officeDocument/2006/relationships/vmlDrawing" Target="../drawings/vmlDrawing77.vml"/></Relationships>
</file>

<file path=xl/worksheets/_rels/sheet79.xml.rels><?xml version="1.0" encoding="UTF-8" standalone="yes"?>
<Relationships xmlns="http://schemas.openxmlformats.org/package/2006/relationships"><Relationship Id="rId3" Type="http://schemas.openxmlformats.org/officeDocument/2006/relationships/comments" Target="../comments78.xml"/><Relationship Id="rId2" Type="http://schemas.openxmlformats.org/officeDocument/2006/relationships/table" Target="../tables/table79.xml"/><Relationship Id="rId1" Type="http://schemas.openxmlformats.org/officeDocument/2006/relationships/vmlDrawing" Target="../drawings/vmlDrawing78.v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table" Target="../tables/table8.xml"/><Relationship Id="rId1" Type="http://schemas.openxmlformats.org/officeDocument/2006/relationships/vmlDrawing" Target="../drawings/vmlDrawing7.vml"/></Relationships>
</file>

<file path=xl/worksheets/_rels/sheet80.xml.rels><?xml version="1.0" encoding="UTF-8" standalone="yes"?>
<Relationships xmlns="http://schemas.openxmlformats.org/package/2006/relationships"><Relationship Id="rId3" Type="http://schemas.openxmlformats.org/officeDocument/2006/relationships/comments" Target="../comments79.xml"/><Relationship Id="rId2" Type="http://schemas.openxmlformats.org/officeDocument/2006/relationships/table" Target="../tables/table80.xml"/><Relationship Id="rId1" Type="http://schemas.openxmlformats.org/officeDocument/2006/relationships/vmlDrawing" Target="../drawings/vmlDrawing79.vml"/></Relationships>
</file>

<file path=xl/worksheets/_rels/sheet81.xml.rels><?xml version="1.0" encoding="UTF-8" standalone="yes"?>
<Relationships xmlns="http://schemas.openxmlformats.org/package/2006/relationships"><Relationship Id="rId3" Type="http://schemas.openxmlformats.org/officeDocument/2006/relationships/comments" Target="../comments80.xml"/><Relationship Id="rId2" Type="http://schemas.openxmlformats.org/officeDocument/2006/relationships/table" Target="../tables/table81.xml"/><Relationship Id="rId1" Type="http://schemas.openxmlformats.org/officeDocument/2006/relationships/vmlDrawing" Target="../drawings/vmlDrawing80.vml"/></Relationships>
</file>

<file path=xl/worksheets/_rels/sheet82.xml.rels><?xml version="1.0" encoding="UTF-8" standalone="yes"?>
<Relationships xmlns="http://schemas.openxmlformats.org/package/2006/relationships"><Relationship Id="rId3" Type="http://schemas.openxmlformats.org/officeDocument/2006/relationships/comments" Target="../comments81.xml"/><Relationship Id="rId2" Type="http://schemas.openxmlformats.org/officeDocument/2006/relationships/table" Target="../tables/table82.xml"/><Relationship Id="rId1" Type="http://schemas.openxmlformats.org/officeDocument/2006/relationships/vmlDrawing" Target="../drawings/vmlDrawing81.vml"/></Relationships>
</file>

<file path=xl/worksheets/_rels/sheet83.xml.rels><?xml version="1.0" encoding="UTF-8" standalone="yes"?>
<Relationships xmlns="http://schemas.openxmlformats.org/package/2006/relationships"><Relationship Id="rId3" Type="http://schemas.openxmlformats.org/officeDocument/2006/relationships/comments" Target="../comments82.xml"/><Relationship Id="rId2" Type="http://schemas.openxmlformats.org/officeDocument/2006/relationships/table" Target="../tables/table83.xml"/><Relationship Id="rId1" Type="http://schemas.openxmlformats.org/officeDocument/2006/relationships/vmlDrawing" Target="../drawings/vmlDrawing82.vml"/></Relationships>
</file>

<file path=xl/worksheets/_rels/sheet84.xml.rels><?xml version="1.0" encoding="UTF-8" standalone="yes"?>
<Relationships xmlns="http://schemas.openxmlformats.org/package/2006/relationships"><Relationship Id="rId3" Type="http://schemas.openxmlformats.org/officeDocument/2006/relationships/comments" Target="../comments83.xml"/><Relationship Id="rId2" Type="http://schemas.openxmlformats.org/officeDocument/2006/relationships/table" Target="../tables/table84.xml"/><Relationship Id="rId1" Type="http://schemas.openxmlformats.org/officeDocument/2006/relationships/vmlDrawing" Target="../drawings/vmlDrawing83.vml"/></Relationships>
</file>

<file path=xl/worksheets/_rels/sheet85.xml.rels><?xml version="1.0" encoding="UTF-8" standalone="yes"?>
<Relationships xmlns="http://schemas.openxmlformats.org/package/2006/relationships"><Relationship Id="rId3" Type="http://schemas.openxmlformats.org/officeDocument/2006/relationships/comments" Target="../comments84.xml"/><Relationship Id="rId2" Type="http://schemas.openxmlformats.org/officeDocument/2006/relationships/table" Target="../tables/table85.xml"/><Relationship Id="rId1" Type="http://schemas.openxmlformats.org/officeDocument/2006/relationships/vmlDrawing" Target="../drawings/vmlDrawing84.vml"/></Relationships>
</file>

<file path=xl/worksheets/_rels/sheet86.xml.rels><?xml version="1.0" encoding="UTF-8" standalone="yes"?>
<Relationships xmlns="http://schemas.openxmlformats.org/package/2006/relationships"><Relationship Id="rId3" Type="http://schemas.openxmlformats.org/officeDocument/2006/relationships/comments" Target="../comments85.xml"/><Relationship Id="rId2" Type="http://schemas.openxmlformats.org/officeDocument/2006/relationships/table" Target="../tables/table86.xml"/><Relationship Id="rId1" Type="http://schemas.openxmlformats.org/officeDocument/2006/relationships/vmlDrawing" Target="../drawings/vmlDrawing85.vml"/></Relationships>
</file>

<file path=xl/worksheets/_rels/sheet87.xml.rels><?xml version="1.0" encoding="UTF-8" standalone="yes"?>
<Relationships xmlns="http://schemas.openxmlformats.org/package/2006/relationships"><Relationship Id="rId3" Type="http://schemas.openxmlformats.org/officeDocument/2006/relationships/comments" Target="../comments86.xml"/><Relationship Id="rId2" Type="http://schemas.openxmlformats.org/officeDocument/2006/relationships/table" Target="../tables/table87.xml"/><Relationship Id="rId1" Type="http://schemas.openxmlformats.org/officeDocument/2006/relationships/vmlDrawing" Target="../drawings/vmlDrawing86.vml"/></Relationships>
</file>

<file path=xl/worksheets/_rels/sheet88.xml.rels><?xml version="1.0" encoding="UTF-8" standalone="yes"?>
<Relationships xmlns="http://schemas.openxmlformats.org/package/2006/relationships"><Relationship Id="rId3" Type="http://schemas.openxmlformats.org/officeDocument/2006/relationships/comments" Target="../comments87.xml"/><Relationship Id="rId2" Type="http://schemas.openxmlformats.org/officeDocument/2006/relationships/table" Target="../tables/table88.xml"/><Relationship Id="rId1" Type="http://schemas.openxmlformats.org/officeDocument/2006/relationships/vmlDrawing" Target="../drawings/vmlDrawing87.vml"/></Relationships>
</file>

<file path=xl/worksheets/_rels/sheet89.xml.rels><?xml version="1.0" encoding="UTF-8" standalone="yes"?>
<Relationships xmlns="http://schemas.openxmlformats.org/package/2006/relationships"><Relationship Id="rId3" Type="http://schemas.openxmlformats.org/officeDocument/2006/relationships/comments" Target="../comments88.xml"/><Relationship Id="rId2" Type="http://schemas.openxmlformats.org/officeDocument/2006/relationships/table" Target="../tables/table89.xml"/><Relationship Id="rId1" Type="http://schemas.openxmlformats.org/officeDocument/2006/relationships/vmlDrawing" Target="../drawings/vmlDrawing88.v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table" Target="../tables/table9.xml"/><Relationship Id="rId1" Type="http://schemas.openxmlformats.org/officeDocument/2006/relationships/vmlDrawing" Target="../drawings/vmlDrawing8.vml"/></Relationships>
</file>

<file path=xl/worksheets/_rels/sheet90.xml.rels><?xml version="1.0" encoding="UTF-8" standalone="yes"?>
<Relationships xmlns="http://schemas.openxmlformats.org/package/2006/relationships"><Relationship Id="rId3" Type="http://schemas.openxmlformats.org/officeDocument/2006/relationships/comments" Target="../comments89.xml"/><Relationship Id="rId2" Type="http://schemas.openxmlformats.org/officeDocument/2006/relationships/table" Target="../tables/table90.xml"/><Relationship Id="rId1" Type="http://schemas.openxmlformats.org/officeDocument/2006/relationships/vmlDrawing" Target="../drawings/vmlDrawing89.vml"/></Relationships>
</file>

<file path=xl/worksheets/_rels/sheet91.xml.rels><?xml version="1.0" encoding="UTF-8" standalone="yes"?>
<Relationships xmlns="http://schemas.openxmlformats.org/package/2006/relationships"><Relationship Id="rId3" Type="http://schemas.openxmlformats.org/officeDocument/2006/relationships/comments" Target="../comments90.xml"/><Relationship Id="rId2" Type="http://schemas.openxmlformats.org/officeDocument/2006/relationships/table" Target="../tables/table91.xml"/><Relationship Id="rId1" Type="http://schemas.openxmlformats.org/officeDocument/2006/relationships/vmlDrawing" Target="../drawings/vmlDrawing90.vml"/></Relationships>
</file>

<file path=xl/worksheets/_rels/sheet92.xml.rels><?xml version="1.0" encoding="UTF-8" standalone="yes"?>
<Relationships xmlns="http://schemas.openxmlformats.org/package/2006/relationships"><Relationship Id="rId3" Type="http://schemas.openxmlformats.org/officeDocument/2006/relationships/comments" Target="../comments91.xml"/><Relationship Id="rId2" Type="http://schemas.openxmlformats.org/officeDocument/2006/relationships/table" Target="../tables/table92.xml"/><Relationship Id="rId1" Type="http://schemas.openxmlformats.org/officeDocument/2006/relationships/vmlDrawing" Target="../drawings/vmlDrawing91.vml"/></Relationships>
</file>

<file path=xl/worksheets/_rels/sheet93.xml.rels><?xml version="1.0" encoding="UTF-8" standalone="yes"?>
<Relationships xmlns="http://schemas.openxmlformats.org/package/2006/relationships"><Relationship Id="rId3" Type="http://schemas.openxmlformats.org/officeDocument/2006/relationships/comments" Target="../comments92.xml"/><Relationship Id="rId2" Type="http://schemas.openxmlformats.org/officeDocument/2006/relationships/table" Target="../tables/table93.xml"/><Relationship Id="rId1" Type="http://schemas.openxmlformats.org/officeDocument/2006/relationships/vmlDrawing" Target="../drawings/vmlDrawing92.vml"/></Relationships>
</file>

<file path=xl/worksheets/_rels/sheet94.xml.rels><?xml version="1.0" encoding="UTF-8" standalone="yes"?>
<Relationships xmlns="http://schemas.openxmlformats.org/package/2006/relationships"><Relationship Id="rId3" Type="http://schemas.openxmlformats.org/officeDocument/2006/relationships/comments" Target="../comments93.xml"/><Relationship Id="rId2" Type="http://schemas.openxmlformats.org/officeDocument/2006/relationships/table" Target="../tables/table94.xml"/><Relationship Id="rId1" Type="http://schemas.openxmlformats.org/officeDocument/2006/relationships/vmlDrawing" Target="../drawings/vmlDrawing93.vml"/></Relationships>
</file>

<file path=xl/worksheets/_rels/sheet95.xml.rels><?xml version="1.0" encoding="UTF-8" standalone="yes"?>
<Relationships xmlns="http://schemas.openxmlformats.org/package/2006/relationships"><Relationship Id="rId3" Type="http://schemas.openxmlformats.org/officeDocument/2006/relationships/comments" Target="../comments94.xml"/><Relationship Id="rId2" Type="http://schemas.openxmlformats.org/officeDocument/2006/relationships/table" Target="../tables/table95.xml"/><Relationship Id="rId1" Type="http://schemas.openxmlformats.org/officeDocument/2006/relationships/vmlDrawing" Target="../drawings/vmlDrawing94.vml"/></Relationships>
</file>

<file path=xl/worksheets/_rels/sheet96.xml.rels><?xml version="1.0" encoding="UTF-8" standalone="yes"?>
<Relationships xmlns="http://schemas.openxmlformats.org/package/2006/relationships"><Relationship Id="rId3" Type="http://schemas.openxmlformats.org/officeDocument/2006/relationships/comments" Target="../comments95.xml"/><Relationship Id="rId2" Type="http://schemas.openxmlformats.org/officeDocument/2006/relationships/table" Target="../tables/table96.xml"/><Relationship Id="rId1" Type="http://schemas.openxmlformats.org/officeDocument/2006/relationships/vmlDrawing" Target="../drawings/vmlDrawing95.vml"/></Relationships>
</file>

<file path=xl/worksheets/_rels/sheet97.xml.rels><?xml version="1.0" encoding="UTF-8" standalone="yes"?>
<Relationships xmlns="http://schemas.openxmlformats.org/package/2006/relationships"><Relationship Id="rId3" Type="http://schemas.openxmlformats.org/officeDocument/2006/relationships/comments" Target="../comments96.xml"/><Relationship Id="rId2" Type="http://schemas.openxmlformats.org/officeDocument/2006/relationships/table" Target="../tables/table97.xml"/><Relationship Id="rId1" Type="http://schemas.openxmlformats.org/officeDocument/2006/relationships/vmlDrawing" Target="../drawings/vmlDrawing96.vml"/></Relationships>
</file>

<file path=xl/worksheets/_rels/sheet98.xml.rels><?xml version="1.0" encoding="UTF-8" standalone="yes"?>
<Relationships xmlns="http://schemas.openxmlformats.org/package/2006/relationships"><Relationship Id="rId3" Type="http://schemas.openxmlformats.org/officeDocument/2006/relationships/comments" Target="../comments97.xml"/><Relationship Id="rId2" Type="http://schemas.openxmlformats.org/officeDocument/2006/relationships/table" Target="../tables/table98.xml"/><Relationship Id="rId1" Type="http://schemas.openxmlformats.org/officeDocument/2006/relationships/vmlDrawing" Target="../drawings/vmlDrawing97.vml"/></Relationships>
</file>

<file path=xl/worksheets/_rels/sheet99.xml.rels><?xml version="1.0" encoding="UTF-8" standalone="yes"?>
<Relationships xmlns="http://schemas.openxmlformats.org/package/2006/relationships"><Relationship Id="rId3" Type="http://schemas.openxmlformats.org/officeDocument/2006/relationships/comments" Target="../comments98.xml"/><Relationship Id="rId2" Type="http://schemas.openxmlformats.org/officeDocument/2006/relationships/table" Target="../tables/table99.xml"/><Relationship Id="rId1" Type="http://schemas.openxmlformats.org/officeDocument/2006/relationships/vmlDrawing" Target="../drawings/vmlDrawing9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530"/>
  <sheetViews>
    <sheetView tabSelected="1" zoomScaleNormal="100" workbookViewId="0"/>
  </sheetViews>
  <sheetFormatPr defaultColWidth="11.42578125" defaultRowHeight="15" x14ac:dyDescent="0.25"/>
  <cols>
    <col min="1" max="1" width="6.7109375" customWidth="1"/>
    <col min="2" max="2" width="11.5703125" customWidth="1"/>
    <col min="3" max="3" width="10.7109375" customWidth="1"/>
    <col min="4" max="6" width="6.7109375" customWidth="1"/>
    <col min="7" max="7" width="150.7109375" customWidth="1"/>
    <col min="8" max="10" width="6.7109375" customWidth="1"/>
    <col min="11" max="11" width="25.7109375" customWidth="1"/>
  </cols>
  <sheetData>
    <row r="1" spans="1:11" x14ac:dyDescent="0.25">
      <c r="A1" s="2" t="s">
        <v>0</v>
      </c>
      <c r="B1" s="2"/>
      <c r="C1" s="2"/>
      <c r="D1" s="2"/>
      <c r="E1" s="2"/>
      <c r="F1" s="2"/>
      <c r="G1" s="2"/>
      <c r="H1" s="2"/>
      <c r="I1" s="2"/>
      <c r="J1" s="2"/>
      <c r="K1" s="2"/>
    </row>
    <row r="3" spans="1:11" x14ac:dyDescent="0.25">
      <c r="B3" t="s">
        <v>1</v>
      </c>
      <c r="C3" t="s">
        <v>2</v>
      </c>
    </row>
    <row r="4" spans="1:11" x14ac:dyDescent="0.25">
      <c r="C4" t="s">
        <v>3</v>
      </c>
    </row>
    <row r="5" spans="1:11" x14ac:dyDescent="0.25">
      <c r="C5" t="s">
        <v>4</v>
      </c>
    </row>
    <row r="7" spans="1:11" ht="60" x14ac:dyDescent="0.25">
      <c r="A7" s="1" t="s">
        <v>5</v>
      </c>
      <c r="B7" s="1" t="s">
        <v>6</v>
      </c>
      <c r="C7" s="1" t="s">
        <v>7</v>
      </c>
      <c r="D7" s="1" t="s">
        <v>439</v>
      </c>
      <c r="E7" s="1" t="s">
        <v>437</v>
      </c>
      <c r="F7" s="1" t="s">
        <v>438</v>
      </c>
      <c r="G7" s="1" t="s">
        <v>440</v>
      </c>
      <c r="H7" s="1" t="s">
        <v>8</v>
      </c>
      <c r="I7" s="1" t="s">
        <v>9</v>
      </c>
      <c r="J7" s="1" t="s">
        <v>10</v>
      </c>
      <c r="K7" s="1" t="s">
        <v>11</v>
      </c>
    </row>
    <row r="8" spans="1:11" x14ac:dyDescent="0.25">
      <c r="A8" s="5" t="str">
        <f>HYPERLINK("#1!A1", "1")</f>
        <v>1</v>
      </c>
      <c r="B8" s="3" t="s">
        <v>12</v>
      </c>
      <c r="C8" s="3" t="s">
        <v>13</v>
      </c>
      <c r="D8" s="3" t="s">
        <v>14</v>
      </c>
      <c r="E8" s="3" t="s">
        <v>15</v>
      </c>
      <c r="F8" s="3"/>
      <c r="G8" s="3" t="s">
        <v>16</v>
      </c>
      <c r="H8" s="4" t="s">
        <v>17</v>
      </c>
      <c r="I8" s="4" t="s">
        <v>18</v>
      </c>
      <c r="J8" s="4" t="s">
        <v>18</v>
      </c>
      <c r="K8" s="5" t="str">
        <f>HYPERLINK("#1!A1", "TRTP.02")</f>
        <v>TRTP.02</v>
      </c>
    </row>
    <row r="9" spans="1:11" x14ac:dyDescent="0.25">
      <c r="A9" s="5" t="str">
        <f>HYPERLINK("#2!A1", "2")</f>
        <v>2</v>
      </c>
      <c r="B9" s="3" t="s">
        <v>12</v>
      </c>
      <c r="C9" s="3" t="s">
        <v>13</v>
      </c>
      <c r="D9" s="3" t="s">
        <v>14</v>
      </c>
      <c r="E9" s="3" t="s">
        <v>15</v>
      </c>
      <c r="F9" s="3"/>
      <c r="G9" s="3" t="s">
        <v>19</v>
      </c>
      <c r="H9" s="4" t="s">
        <v>18</v>
      </c>
      <c r="I9" s="4" t="s">
        <v>17</v>
      </c>
      <c r="J9" s="4" t="s">
        <v>18</v>
      </c>
      <c r="K9" s="5" t="str">
        <f>HYPERLINK("#2!A1", "TRTP.02.F")</f>
        <v>TRTP.02.F</v>
      </c>
    </row>
    <row r="10" spans="1:11" x14ac:dyDescent="0.25">
      <c r="A10" s="5" t="str">
        <f>HYPERLINK("#3!A1", "3")</f>
        <v>3</v>
      </c>
      <c r="B10" s="3" t="s">
        <v>12</v>
      </c>
      <c r="C10" s="3" t="s">
        <v>13</v>
      </c>
      <c r="D10" s="3" t="s">
        <v>14</v>
      </c>
      <c r="E10" s="3" t="s">
        <v>15</v>
      </c>
      <c r="F10" s="3"/>
      <c r="G10" s="3" t="s">
        <v>20</v>
      </c>
      <c r="H10" s="4" t="s">
        <v>18</v>
      </c>
      <c r="I10" s="4" t="s">
        <v>18</v>
      </c>
      <c r="J10" s="4" t="s">
        <v>17</v>
      </c>
      <c r="K10" s="5" t="str">
        <f>HYPERLINK("#3!A1", "TRTP.02.M")</f>
        <v>TRTP.02.M</v>
      </c>
    </row>
    <row r="11" spans="1:11" x14ac:dyDescent="0.25">
      <c r="A11" s="5" t="str">
        <f>HYPERLINK("#4!A1", "4")</f>
        <v>4</v>
      </c>
      <c r="B11" s="3" t="s">
        <v>12</v>
      </c>
      <c r="C11" s="3" t="s">
        <v>13</v>
      </c>
      <c r="D11" s="3" t="s">
        <v>14</v>
      </c>
      <c r="E11" s="3" t="s">
        <v>15</v>
      </c>
      <c r="F11" s="3"/>
      <c r="G11" s="3" t="s">
        <v>21</v>
      </c>
      <c r="H11" s="4" t="s">
        <v>17</v>
      </c>
      <c r="I11" s="4" t="s">
        <v>18</v>
      </c>
      <c r="J11" s="4" t="s">
        <v>18</v>
      </c>
      <c r="K11" s="5" t="str">
        <f>HYPERLINK("#4!A1", "TRTP.1")</f>
        <v>TRTP.1</v>
      </c>
    </row>
    <row r="12" spans="1:11" x14ac:dyDescent="0.25">
      <c r="A12" s="5" t="str">
        <f>HYPERLINK("#5!A1", "5")</f>
        <v>5</v>
      </c>
      <c r="B12" s="3" t="s">
        <v>12</v>
      </c>
      <c r="C12" s="3" t="s">
        <v>13</v>
      </c>
      <c r="D12" s="3" t="s">
        <v>14</v>
      </c>
      <c r="E12" s="3" t="s">
        <v>15</v>
      </c>
      <c r="F12" s="3"/>
      <c r="G12" s="3" t="s">
        <v>22</v>
      </c>
      <c r="H12" s="4" t="s">
        <v>18</v>
      </c>
      <c r="I12" s="4" t="s">
        <v>17</v>
      </c>
      <c r="J12" s="4" t="s">
        <v>18</v>
      </c>
      <c r="K12" s="5" t="str">
        <f>HYPERLINK("#5!A1", "TRTP.1.F")</f>
        <v>TRTP.1.F</v>
      </c>
    </row>
    <row r="13" spans="1:11" x14ac:dyDescent="0.25">
      <c r="A13" s="5" t="str">
        <f>HYPERLINK("#6!A1", "6")</f>
        <v>6</v>
      </c>
      <c r="B13" s="3" t="s">
        <v>12</v>
      </c>
      <c r="C13" s="3" t="s">
        <v>13</v>
      </c>
      <c r="D13" s="3" t="s">
        <v>14</v>
      </c>
      <c r="E13" s="3" t="s">
        <v>15</v>
      </c>
      <c r="F13" s="3"/>
      <c r="G13" s="3" t="s">
        <v>23</v>
      </c>
      <c r="H13" s="4" t="s">
        <v>18</v>
      </c>
      <c r="I13" s="4" t="s">
        <v>18</v>
      </c>
      <c r="J13" s="4" t="s">
        <v>17</v>
      </c>
      <c r="K13" s="5" t="str">
        <f>HYPERLINK("#6!A1", "TRTP.1.M")</f>
        <v>TRTP.1.M</v>
      </c>
    </row>
    <row r="14" spans="1:11" x14ac:dyDescent="0.25">
      <c r="A14" s="5" t="str">
        <f>HYPERLINK("#7!A1", "7")</f>
        <v>7</v>
      </c>
      <c r="B14" s="3" t="s">
        <v>12</v>
      </c>
      <c r="C14" s="3" t="s">
        <v>13</v>
      </c>
      <c r="D14" s="3" t="s">
        <v>14</v>
      </c>
      <c r="E14" s="3" t="s">
        <v>15</v>
      </c>
      <c r="F14" s="3"/>
      <c r="G14" s="3" t="s">
        <v>24</v>
      </c>
      <c r="H14" s="4" t="s">
        <v>17</v>
      </c>
      <c r="I14" s="4" t="s">
        <v>18</v>
      </c>
      <c r="J14" s="4" t="s">
        <v>18</v>
      </c>
      <c r="K14" s="5" t="str">
        <f>HYPERLINK("#7!A1", "TRTP.2")</f>
        <v>TRTP.2</v>
      </c>
    </row>
    <row r="15" spans="1:11" x14ac:dyDescent="0.25">
      <c r="A15" s="5" t="str">
        <f>HYPERLINK("#8!A1", "8")</f>
        <v>8</v>
      </c>
      <c r="B15" s="3" t="s">
        <v>12</v>
      </c>
      <c r="C15" s="3" t="s">
        <v>13</v>
      </c>
      <c r="D15" s="3" t="s">
        <v>14</v>
      </c>
      <c r="E15" s="3" t="s">
        <v>15</v>
      </c>
      <c r="F15" s="3"/>
      <c r="G15" s="3" t="s">
        <v>25</v>
      </c>
      <c r="H15" s="4" t="s">
        <v>18</v>
      </c>
      <c r="I15" s="4" t="s">
        <v>17</v>
      </c>
      <c r="J15" s="4" t="s">
        <v>18</v>
      </c>
      <c r="K15" s="5" t="str">
        <f>HYPERLINK("#8!A1", "TRTP.2.F")</f>
        <v>TRTP.2.F</v>
      </c>
    </row>
    <row r="16" spans="1:11" x14ac:dyDescent="0.25">
      <c r="A16" s="5" t="str">
        <f>HYPERLINK("#9!A1", "9")</f>
        <v>9</v>
      </c>
      <c r="B16" s="3" t="s">
        <v>12</v>
      </c>
      <c r="C16" s="3" t="s">
        <v>13</v>
      </c>
      <c r="D16" s="3" t="s">
        <v>14</v>
      </c>
      <c r="E16" s="3" t="s">
        <v>15</v>
      </c>
      <c r="F16" s="3"/>
      <c r="G16" s="3" t="s">
        <v>26</v>
      </c>
      <c r="H16" s="4" t="s">
        <v>18</v>
      </c>
      <c r="I16" s="4" t="s">
        <v>18</v>
      </c>
      <c r="J16" s="4" t="s">
        <v>17</v>
      </c>
      <c r="K16" s="5" t="str">
        <f>HYPERLINK("#9!A1", "TRTP.2.M")</f>
        <v>TRTP.2.M</v>
      </c>
    </row>
    <row r="17" spans="1:11" x14ac:dyDescent="0.25">
      <c r="A17" s="5" t="str">
        <f>HYPERLINK("#10!A1", "10")</f>
        <v>10</v>
      </c>
      <c r="B17" s="3" t="s">
        <v>12</v>
      </c>
      <c r="C17" s="3" t="s">
        <v>13</v>
      </c>
      <c r="D17" s="3" t="s">
        <v>14</v>
      </c>
      <c r="E17" s="3" t="s">
        <v>15</v>
      </c>
      <c r="F17" s="3"/>
      <c r="G17" s="3" t="s">
        <v>27</v>
      </c>
      <c r="H17" s="4" t="s">
        <v>17</v>
      </c>
      <c r="I17" s="4" t="s">
        <v>18</v>
      </c>
      <c r="J17" s="4" t="s">
        <v>18</v>
      </c>
      <c r="K17" s="5" t="str">
        <f>HYPERLINK("#10!A1", "TRTP.3")</f>
        <v>TRTP.3</v>
      </c>
    </row>
    <row r="18" spans="1:11" x14ac:dyDescent="0.25">
      <c r="A18" s="5" t="str">
        <f>HYPERLINK("#11!A1", "11")</f>
        <v>11</v>
      </c>
      <c r="B18" s="3" t="s">
        <v>12</v>
      </c>
      <c r="C18" s="3" t="s">
        <v>13</v>
      </c>
      <c r="D18" s="3" t="s">
        <v>14</v>
      </c>
      <c r="E18" s="3" t="s">
        <v>15</v>
      </c>
      <c r="F18" s="3"/>
      <c r="G18" s="3" t="s">
        <v>28</v>
      </c>
      <c r="H18" s="4" t="s">
        <v>18</v>
      </c>
      <c r="I18" s="4" t="s">
        <v>17</v>
      </c>
      <c r="J18" s="4" t="s">
        <v>18</v>
      </c>
      <c r="K18" s="5" t="str">
        <f>HYPERLINK("#11!A1", "TRTP.3.F")</f>
        <v>TRTP.3.F</v>
      </c>
    </row>
    <row r="19" spans="1:11" x14ac:dyDescent="0.25">
      <c r="A19" s="5" t="str">
        <f>HYPERLINK("#12!A1", "12")</f>
        <v>12</v>
      </c>
      <c r="B19" s="3" t="s">
        <v>12</v>
      </c>
      <c r="C19" s="3" t="s">
        <v>13</v>
      </c>
      <c r="D19" s="3" t="s">
        <v>14</v>
      </c>
      <c r="E19" s="3" t="s">
        <v>15</v>
      </c>
      <c r="F19" s="3"/>
      <c r="G19" s="3" t="s">
        <v>29</v>
      </c>
      <c r="H19" s="4" t="s">
        <v>18</v>
      </c>
      <c r="I19" s="4" t="s">
        <v>18</v>
      </c>
      <c r="J19" s="4" t="s">
        <v>17</v>
      </c>
      <c r="K19" s="5" t="str">
        <f>HYPERLINK("#12!A1", "TRTP.3.M")</f>
        <v>TRTP.3.M</v>
      </c>
    </row>
    <row r="20" spans="1:11" x14ac:dyDescent="0.25">
      <c r="A20" s="5" t="str">
        <f>HYPERLINK("#13!A1", "13")</f>
        <v>13</v>
      </c>
      <c r="B20" s="3" t="s">
        <v>12</v>
      </c>
      <c r="C20" s="3" t="s">
        <v>13</v>
      </c>
      <c r="D20" s="3" t="s">
        <v>14</v>
      </c>
      <c r="E20" s="3" t="s">
        <v>15</v>
      </c>
      <c r="F20" s="3"/>
      <c r="G20" s="3" t="s">
        <v>30</v>
      </c>
      <c r="H20" s="4" t="s">
        <v>17</v>
      </c>
      <c r="I20" s="4" t="s">
        <v>18</v>
      </c>
      <c r="J20" s="4" t="s">
        <v>18</v>
      </c>
      <c r="K20" s="5" t="str">
        <f>HYPERLINK("#13!A1", "TRTP.2t3")</f>
        <v>TRTP.2t3</v>
      </c>
    </row>
    <row r="21" spans="1:11" x14ac:dyDescent="0.25">
      <c r="A21" s="5" t="str">
        <f>HYPERLINK("#14!A1", "14")</f>
        <v>14</v>
      </c>
      <c r="B21" s="3" t="s">
        <v>12</v>
      </c>
      <c r="C21" s="3" t="s">
        <v>13</v>
      </c>
      <c r="D21" s="3" t="s">
        <v>14</v>
      </c>
      <c r="E21" s="3" t="s">
        <v>15</v>
      </c>
      <c r="F21" s="3"/>
      <c r="G21" s="3" t="s">
        <v>31</v>
      </c>
      <c r="H21" s="4" t="s">
        <v>18</v>
      </c>
      <c r="I21" s="4" t="s">
        <v>17</v>
      </c>
      <c r="J21" s="4" t="s">
        <v>18</v>
      </c>
      <c r="K21" s="5" t="str">
        <f>HYPERLINK("#14!A1", "TRTP.2t3.F")</f>
        <v>TRTP.2t3.F</v>
      </c>
    </row>
    <row r="22" spans="1:11" x14ac:dyDescent="0.25">
      <c r="A22" s="5" t="str">
        <f>HYPERLINK("#15!A1", "15")</f>
        <v>15</v>
      </c>
      <c r="B22" s="3" t="s">
        <v>12</v>
      </c>
      <c r="C22" s="3" t="s">
        <v>13</v>
      </c>
      <c r="D22" s="3" t="s">
        <v>14</v>
      </c>
      <c r="E22" s="3" t="s">
        <v>15</v>
      </c>
      <c r="F22" s="3"/>
      <c r="G22" s="3" t="s">
        <v>32</v>
      </c>
      <c r="H22" s="4" t="s">
        <v>18</v>
      </c>
      <c r="I22" s="4" t="s">
        <v>18</v>
      </c>
      <c r="J22" s="4" t="s">
        <v>17</v>
      </c>
      <c r="K22" s="5" t="str">
        <f>HYPERLINK("#15!A1", "TRTP.2t3.M")</f>
        <v>TRTP.2t3.M</v>
      </c>
    </row>
    <row r="23" spans="1:11" x14ac:dyDescent="0.25">
      <c r="A23" s="5" t="str">
        <f>HYPERLINK("#16!A1", "16")</f>
        <v>16</v>
      </c>
      <c r="B23" s="3" t="s">
        <v>12</v>
      </c>
      <c r="C23" s="3" t="s">
        <v>13</v>
      </c>
      <c r="D23" s="3" t="s">
        <v>14</v>
      </c>
      <c r="E23" s="3" t="s">
        <v>33</v>
      </c>
      <c r="F23" s="3"/>
      <c r="G23" s="3" t="s">
        <v>34</v>
      </c>
      <c r="H23" s="4" t="s">
        <v>17</v>
      </c>
      <c r="I23" s="4" t="s">
        <v>18</v>
      </c>
      <c r="J23" s="4" t="s">
        <v>18</v>
      </c>
      <c r="K23" s="5" t="str">
        <f>HYPERLINK("#16!A1", "QUTP.02")</f>
        <v>QUTP.02</v>
      </c>
    </row>
    <row r="24" spans="1:11" x14ac:dyDescent="0.25">
      <c r="A24" s="5" t="str">
        <f>HYPERLINK("#17!A1", "17")</f>
        <v>17</v>
      </c>
      <c r="B24" s="3" t="s">
        <v>12</v>
      </c>
      <c r="C24" s="3" t="s">
        <v>13</v>
      </c>
      <c r="D24" s="3" t="s">
        <v>14</v>
      </c>
      <c r="E24" s="3" t="s">
        <v>33</v>
      </c>
      <c r="F24" s="3"/>
      <c r="G24" s="3" t="s">
        <v>35</v>
      </c>
      <c r="H24" s="4" t="s">
        <v>18</v>
      </c>
      <c r="I24" s="4" t="s">
        <v>17</v>
      </c>
      <c r="J24" s="4" t="s">
        <v>18</v>
      </c>
      <c r="K24" s="5" t="str">
        <f>HYPERLINK("#17!A1", "QUTP.02.F")</f>
        <v>QUTP.02.F</v>
      </c>
    </row>
    <row r="25" spans="1:11" x14ac:dyDescent="0.25">
      <c r="A25" s="5" t="str">
        <f>HYPERLINK("#18!A1", "18")</f>
        <v>18</v>
      </c>
      <c r="B25" s="3" t="s">
        <v>12</v>
      </c>
      <c r="C25" s="3" t="s">
        <v>13</v>
      </c>
      <c r="D25" s="3" t="s">
        <v>14</v>
      </c>
      <c r="E25" s="3" t="s">
        <v>33</v>
      </c>
      <c r="F25" s="3"/>
      <c r="G25" s="3" t="s">
        <v>36</v>
      </c>
      <c r="H25" s="4" t="s">
        <v>18</v>
      </c>
      <c r="I25" s="4" t="s">
        <v>18</v>
      </c>
      <c r="J25" s="4" t="s">
        <v>17</v>
      </c>
      <c r="K25" s="5" t="str">
        <f>HYPERLINK("#18!A1", "QUTP.02.M")</f>
        <v>QUTP.02.M</v>
      </c>
    </row>
    <row r="26" spans="1:11" x14ac:dyDescent="0.25">
      <c r="A26" s="5" t="str">
        <f>HYPERLINK("#19!A1", "19")</f>
        <v>19</v>
      </c>
      <c r="B26" s="3" t="s">
        <v>12</v>
      </c>
      <c r="C26" s="3" t="s">
        <v>13</v>
      </c>
      <c r="D26" s="3" t="s">
        <v>14</v>
      </c>
      <c r="E26" s="3" t="s">
        <v>33</v>
      </c>
      <c r="F26" s="3"/>
      <c r="G26" s="3" t="s">
        <v>37</v>
      </c>
      <c r="H26" s="4" t="s">
        <v>17</v>
      </c>
      <c r="I26" s="4" t="s">
        <v>18</v>
      </c>
      <c r="J26" s="4" t="s">
        <v>18</v>
      </c>
      <c r="K26" s="5" t="str">
        <f>HYPERLINK("#19!A1", "QUTP.1")</f>
        <v>QUTP.1</v>
      </c>
    </row>
    <row r="27" spans="1:11" x14ac:dyDescent="0.25">
      <c r="A27" s="5" t="str">
        <f>HYPERLINK("#20!A1", "20")</f>
        <v>20</v>
      </c>
      <c r="B27" s="3" t="s">
        <v>12</v>
      </c>
      <c r="C27" s="3" t="s">
        <v>13</v>
      </c>
      <c r="D27" s="3" t="s">
        <v>14</v>
      </c>
      <c r="E27" s="3" t="s">
        <v>33</v>
      </c>
      <c r="F27" s="3"/>
      <c r="G27" s="3" t="s">
        <v>38</v>
      </c>
      <c r="H27" s="4" t="s">
        <v>18</v>
      </c>
      <c r="I27" s="4" t="s">
        <v>17</v>
      </c>
      <c r="J27" s="4" t="s">
        <v>18</v>
      </c>
      <c r="K27" s="5" t="str">
        <f>HYPERLINK("#20!A1", "QUTP.1.F")</f>
        <v>QUTP.1.F</v>
      </c>
    </row>
    <row r="28" spans="1:11" x14ac:dyDescent="0.25">
      <c r="A28" s="5" t="str">
        <f>HYPERLINK("#21!A1", "21")</f>
        <v>21</v>
      </c>
      <c r="B28" s="3" t="s">
        <v>12</v>
      </c>
      <c r="C28" s="3" t="s">
        <v>13</v>
      </c>
      <c r="D28" s="3" t="s">
        <v>14</v>
      </c>
      <c r="E28" s="3" t="s">
        <v>33</v>
      </c>
      <c r="F28" s="3"/>
      <c r="G28" s="3" t="s">
        <v>39</v>
      </c>
      <c r="H28" s="4" t="s">
        <v>18</v>
      </c>
      <c r="I28" s="4" t="s">
        <v>18</v>
      </c>
      <c r="J28" s="4" t="s">
        <v>17</v>
      </c>
      <c r="K28" s="5" t="str">
        <f>HYPERLINK("#21!A1", "QUTP.1.M")</f>
        <v>QUTP.1.M</v>
      </c>
    </row>
    <row r="29" spans="1:11" x14ac:dyDescent="0.25">
      <c r="A29" s="5" t="str">
        <f>HYPERLINK("#22!A1", "22")</f>
        <v>22</v>
      </c>
      <c r="B29" s="3" t="s">
        <v>12</v>
      </c>
      <c r="C29" s="3" t="s">
        <v>13</v>
      </c>
      <c r="D29" s="3" t="s">
        <v>14</v>
      </c>
      <c r="E29" s="3" t="s">
        <v>33</v>
      </c>
      <c r="F29" s="3"/>
      <c r="G29" s="3" t="s">
        <v>40</v>
      </c>
      <c r="H29" s="4" t="s">
        <v>17</v>
      </c>
      <c r="I29" s="4" t="s">
        <v>18</v>
      </c>
      <c r="J29" s="4" t="s">
        <v>18</v>
      </c>
      <c r="K29" s="5" t="str">
        <f>HYPERLINK("#22!A1", "QUTP.2")</f>
        <v>QUTP.2</v>
      </c>
    </row>
    <row r="30" spans="1:11" x14ac:dyDescent="0.25">
      <c r="A30" s="5" t="str">
        <f>HYPERLINK("#23!A1", "23")</f>
        <v>23</v>
      </c>
      <c r="B30" s="3" t="s">
        <v>12</v>
      </c>
      <c r="C30" s="3" t="s">
        <v>13</v>
      </c>
      <c r="D30" s="3" t="s">
        <v>14</v>
      </c>
      <c r="E30" s="3" t="s">
        <v>33</v>
      </c>
      <c r="F30" s="3"/>
      <c r="G30" s="3" t="s">
        <v>41</v>
      </c>
      <c r="H30" s="4" t="s">
        <v>18</v>
      </c>
      <c r="I30" s="4" t="s">
        <v>17</v>
      </c>
      <c r="J30" s="4" t="s">
        <v>18</v>
      </c>
      <c r="K30" s="5" t="str">
        <f>HYPERLINK("#23!A1", "QUTP.2.F")</f>
        <v>QUTP.2.F</v>
      </c>
    </row>
    <row r="31" spans="1:11" x14ac:dyDescent="0.25">
      <c r="A31" s="5" t="str">
        <f>HYPERLINK("#24!A1", "24")</f>
        <v>24</v>
      </c>
      <c r="B31" s="3" t="s">
        <v>12</v>
      </c>
      <c r="C31" s="3" t="s">
        <v>13</v>
      </c>
      <c r="D31" s="3" t="s">
        <v>14</v>
      </c>
      <c r="E31" s="3" t="s">
        <v>33</v>
      </c>
      <c r="F31" s="3"/>
      <c r="G31" s="3" t="s">
        <v>42</v>
      </c>
      <c r="H31" s="4" t="s">
        <v>18</v>
      </c>
      <c r="I31" s="4" t="s">
        <v>18</v>
      </c>
      <c r="J31" s="4" t="s">
        <v>17</v>
      </c>
      <c r="K31" s="5" t="str">
        <f>HYPERLINK("#24!A1", "QUTP.2.M")</f>
        <v>QUTP.2.M</v>
      </c>
    </row>
    <row r="32" spans="1:11" x14ac:dyDescent="0.25">
      <c r="A32" s="5" t="str">
        <f>HYPERLINK("#25!A1", "25")</f>
        <v>25</v>
      </c>
      <c r="B32" s="3" t="s">
        <v>12</v>
      </c>
      <c r="C32" s="3" t="s">
        <v>13</v>
      </c>
      <c r="D32" s="3" t="s">
        <v>14</v>
      </c>
      <c r="E32" s="3" t="s">
        <v>33</v>
      </c>
      <c r="F32" s="3"/>
      <c r="G32" s="3" t="s">
        <v>43</v>
      </c>
      <c r="H32" s="4" t="s">
        <v>17</v>
      </c>
      <c r="I32" s="4" t="s">
        <v>18</v>
      </c>
      <c r="J32" s="4" t="s">
        <v>18</v>
      </c>
      <c r="K32" s="5" t="str">
        <f>HYPERLINK("#25!A1", "QUTP.3")</f>
        <v>QUTP.3</v>
      </c>
    </row>
    <row r="33" spans="1:11" x14ac:dyDescent="0.25">
      <c r="A33" s="5" t="str">
        <f>HYPERLINK("#26!A1", "26")</f>
        <v>26</v>
      </c>
      <c r="B33" s="3" t="s">
        <v>12</v>
      </c>
      <c r="C33" s="3" t="s">
        <v>13</v>
      </c>
      <c r="D33" s="3" t="s">
        <v>14</v>
      </c>
      <c r="E33" s="3" t="s">
        <v>33</v>
      </c>
      <c r="F33" s="3"/>
      <c r="G33" s="3" t="s">
        <v>44</v>
      </c>
      <c r="H33" s="4" t="s">
        <v>18</v>
      </c>
      <c r="I33" s="4" t="s">
        <v>17</v>
      </c>
      <c r="J33" s="4" t="s">
        <v>18</v>
      </c>
      <c r="K33" s="5" t="str">
        <f>HYPERLINK("#26!A1", "QUTP.3.F")</f>
        <v>QUTP.3.F</v>
      </c>
    </row>
    <row r="34" spans="1:11" x14ac:dyDescent="0.25">
      <c r="A34" s="5" t="str">
        <f>HYPERLINK("#27!A1", "27")</f>
        <v>27</v>
      </c>
      <c r="B34" s="3" t="s">
        <v>12</v>
      </c>
      <c r="C34" s="3" t="s">
        <v>13</v>
      </c>
      <c r="D34" s="3" t="s">
        <v>14</v>
      </c>
      <c r="E34" s="3" t="s">
        <v>33</v>
      </c>
      <c r="F34" s="3"/>
      <c r="G34" s="3" t="s">
        <v>45</v>
      </c>
      <c r="H34" s="4" t="s">
        <v>18</v>
      </c>
      <c r="I34" s="4" t="s">
        <v>18</v>
      </c>
      <c r="J34" s="4" t="s">
        <v>17</v>
      </c>
      <c r="K34" s="5" t="str">
        <f>HYPERLINK("#27!A1", "QUTP.3.M")</f>
        <v>QUTP.3.M</v>
      </c>
    </row>
    <row r="35" spans="1:11" x14ac:dyDescent="0.25">
      <c r="A35" s="5" t="str">
        <f>HYPERLINK("#28!A1", "28")</f>
        <v>28</v>
      </c>
      <c r="B35" s="3" t="s">
        <v>12</v>
      </c>
      <c r="C35" s="3" t="s">
        <v>13</v>
      </c>
      <c r="D35" s="3" t="s">
        <v>14</v>
      </c>
      <c r="E35" s="3" t="s">
        <v>33</v>
      </c>
      <c r="F35" s="3"/>
      <c r="G35" s="3" t="s">
        <v>46</v>
      </c>
      <c r="H35" s="4" t="s">
        <v>17</v>
      </c>
      <c r="I35" s="4" t="s">
        <v>18</v>
      </c>
      <c r="J35" s="4" t="s">
        <v>18</v>
      </c>
      <c r="K35" s="5" t="str">
        <f>HYPERLINK("#28!A1", "QUTP.2t3")</f>
        <v>QUTP.2t3</v>
      </c>
    </row>
    <row r="36" spans="1:11" x14ac:dyDescent="0.25">
      <c r="A36" s="5" t="str">
        <f>HYPERLINK("#29!A1", "29")</f>
        <v>29</v>
      </c>
      <c r="B36" s="3" t="s">
        <v>12</v>
      </c>
      <c r="C36" s="3" t="s">
        <v>13</v>
      </c>
      <c r="D36" s="3" t="s">
        <v>14</v>
      </c>
      <c r="E36" s="3" t="s">
        <v>33</v>
      </c>
      <c r="F36" s="3"/>
      <c r="G36" s="3" t="s">
        <v>47</v>
      </c>
      <c r="H36" s="4" t="s">
        <v>18</v>
      </c>
      <c r="I36" s="4" t="s">
        <v>17</v>
      </c>
      <c r="J36" s="4" t="s">
        <v>18</v>
      </c>
      <c r="K36" s="5" t="str">
        <f>HYPERLINK("#29!A1", "QUTP.2t3.F")</f>
        <v>QUTP.2t3.F</v>
      </c>
    </row>
    <row r="37" spans="1:11" x14ac:dyDescent="0.25">
      <c r="A37" s="5" t="str">
        <f>HYPERLINK("#30!A1", "30")</f>
        <v>30</v>
      </c>
      <c r="B37" s="3" t="s">
        <v>12</v>
      </c>
      <c r="C37" s="3" t="s">
        <v>13</v>
      </c>
      <c r="D37" s="3" t="s">
        <v>14</v>
      </c>
      <c r="E37" s="3" t="s">
        <v>33</v>
      </c>
      <c r="F37" s="3"/>
      <c r="G37" s="3" t="s">
        <v>48</v>
      </c>
      <c r="H37" s="4" t="s">
        <v>18</v>
      </c>
      <c r="I37" s="4" t="s">
        <v>18</v>
      </c>
      <c r="J37" s="4" t="s">
        <v>17</v>
      </c>
      <c r="K37" s="5" t="str">
        <f>HYPERLINK("#30!A1", "QUTP.2t3.M")</f>
        <v>QUTP.2t3.M</v>
      </c>
    </row>
    <row r="38" spans="1:11" x14ac:dyDescent="0.25">
      <c r="A38" s="5" t="str">
        <f>HYPERLINK("#31!A1", "31")</f>
        <v>31</v>
      </c>
      <c r="B38" s="3" t="s">
        <v>49</v>
      </c>
      <c r="C38" s="3" t="s">
        <v>50</v>
      </c>
      <c r="D38" s="3" t="s">
        <v>51</v>
      </c>
      <c r="E38" s="3" t="s">
        <v>52</v>
      </c>
      <c r="F38" s="3"/>
      <c r="G38" s="3" t="s">
        <v>53</v>
      </c>
      <c r="H38" s="4" t="s">
        <v>17</v>
      </c>
      <c r="I38" s="4" t="s">
        <v>18</v>
      </c>
      <c r="J38" s="4" t="s">
        <v>18</v>
      </c>
      <c r="K38" s="5" t="str">
        <f>HYPERLINK("#31!A1", "SchBSP.1.WWatA")</f>
        <v>SchBSP.1.WWatA</v>
      </c>
    </row>
    <row r="39" spans="1:11" x14ac:dyDescent="0.25">
      <c r="A39" s="5" t="str">
        <f>HYPERLINK("#32!A1", "32")</f>
        <v>32</v>
      </c>
      <c r="B39" s="3" t="s">
        <v>49</v>
      </c>
      <c r="C39" s="3" t="s">
        <v>50</v>
      </c>
      <c r="D39" s="3" t="s">
        <v>51</v>
      </c>
      <c r="E39" s="3" t="s">
        <v>52</v>
      </c>
      <c r="F39" s="3"/>
      <c r="G39" s="3" t="s">
        <v>54</v>
      </c>
      <c r="H39" s="4" t="s">
        <v>17</v>
      </c>
      <c r="I39" s="4" t="s">
        <v>18</v>
      </c>
      <c r="J39" s="4" t="s">
        <v>18</v>
      </c>
      <c r="K39" s="5" t="str">
        <f>HYPERLINK("#32!A1", "SchBSP.2.WWatA")</f>
        <v>SchBSP.2.WWatA</v>
      </c>
    </row>
    <row r="40" spans="1:11" x14ac:dyDescent="0.25">
      <c r="A40" s="5" t="str">
        <f>HYPERLINK("#33!A1", "33")</f>
        <v>33</v>
      </c>
      <c r="B40" s="3" t="s">
        <v>49</v>
      </c>
      <c r="C40" s="3" t="s">
        <v>50</v>
      </c>
      <c r="D40" s="3" t="s">
        <v>51</v>
      </c>
      <c r="E40" s="3" t="s">
        <v>52</v>
      </c>
      <c r="F40" s="3"/>
      <c r="G40" s="3" t="s">
        <v>55</v>
      </c>
      <c r="H40" s="4" t="s">
        <v>17</v>
      </c>
      <c r="I40" s="4" t="s">
        <v>18</v>
      </c>
      <c r="J40" s="4" t="s">
        <v>18</v>
      </c>
      <c r="K40" s="5" t="str">
        <f>HYPERLINK("#33!A1", "SchBSP.3.WWatA")</f>
        <v>SchBSP.3.WWatA</v>
      </c>
    </row>
    <row r="41" spans="1:11" x14ac:dyDescent="0.25">
      <c r="A41" s="5" t="str">
        <f>HYPERLINK("#34!A1", "34")</f>
        <v>34</v>
      </c>
      <c r="B41" s="3" t="s">
        <v>49</v>
      </c>
      <c r="C41" s="3" t="s">
        <v>50</v>
      </c>
      <c r="D41" s="3" t="s">
        <v>51</v>
      </c>
      <c r="E41" s="3" t="s">
        <v>52</v>
      </c>
      <c r="F41" s="3"/>
      <c r="G41" s="3" t="s">
        <v>56</v>
      </c>
      <c r="H41" s="4" t="s">
        <v>17</v>
      </c>
      <c r="I41" s="4" t="s">
        <v>18</v>
      </c>
      <c r="J41" s="4" t="s">
        <v>18</v>
      </c>
      <c r="K41" s="5" t="str">
        <f>HYPERLINK("#34!A1", "SchBSP.1.WToilA")</f>
        <v>SchBSP.1.WToilA</v>
      </c>
    </row>
    <row r="42" spans="1:11" x14ac:dyDescent="0.25">
      <c r="A42" s="5" t="str">
        <f>HYPERLINK("#35!A1", "35")</f>
        <v>35</v>
      </c>
      <c r="B42" s="3" t="s">
        <v>49</v>
      </c>
      <c r="C42" s="3" t="s">
        <v>50</v>
      </c>
      <c r="D42" s="3" t="s">
        <v>51</v>
      </c>
      <c r="E42" s="3" t="s">
        <v>52</v>
      </c>
      <c r="F42" s="3"/>
      <c r="G42" s="3" t="s">
        <v>57</v>
      </c>
      <c r="H42" s="4" t="s">
        <v>17</v>
      </c>
      <c r="I42" s="4" t="s">
        <v>18</v>
      </c>
      <c r="J42" s="4" t="s">
        <v>18</v>
      </c>
      <c r="K42" s="5" t="str">
        <f>HYPERLINK("#35!A1", "SchBSP.2.WToilA")</f>
        <v>SchBSP.2.WToilA</v>
      </c>
    </row>
    <row r="43" spans="1:11" x14ac:dyDescent="0.25">
      <c r="A43" s="5" t="str">
        <f>HYPERLINK("#36!A1", "36")</f>
        <v>36</v>
      </c>
      <c r="B43" s="3" t="s">
        <v>49</v>
      </c>
      <c r="C43" s="3" t="s">
        <v>50</v>
      </c>
      <c r="D43" s="3" t="s">
        <v>51</v>
      </c>
      <c r="E43" s="3" t="s">
        <v>52</v>
      </c>
      <c r="F43" s="3"/>
      <c r="G43" s="3" t="s">
        <v>58</v>
      </c>
      <c r="H43" s="4" t="s">
        <v>17</v>
      </c>
      <c r="I43" s="4" t="s">
        <v>18</v>
      </c>
      <c r="J43" s="4" t="s">
        <v>18</v>
      </c>
      <c r="K43" s="5" t="str">
        <f>HYPERLINK("#36!A1", "SchBSP.3.WToilA")</f>
        <v>SchBSP.3.WToilA</v>
      </c>
    </row>
    <row r="44" spans="1:11" x14ac:dyDescent="0.25">
      <c r="A44" s="5" t="str">
        <f>HYPERLINK("#37!A1", "37")</f>
        <v>37</v>
      </c>
      <c r="B44" s="3" t="s">
        <v>49</v>
      </c>
      <c r="C44" s="3" t="s">
        <v>50</v>
      </c>
      <c r="D44" s="3" t="s">
        <v>51</v>
      </c>
      <c r="E44" s="3" t="s">
        <v>52</v>
      </c>
      <c r="F44" s="3"/>
      <c r="G44" s="3" t="s">
        <v>59</v>
      </c>
      <c r="H44" s="4" t="s">
        <v>17</v>
      </c>
      <c r="I44" s="4" t="s">
        <v>18</v>
      </c>
      <c r="J44" s="4" t="s">
        <v>18</v>
      </c>
      <c r="K44" s="5" t="str">
        <f>HYPERLINK("#37!A1", "SchBSP.1.WWash")</f>
        <v>SchBSP.1.WWash</v>
      </c>
    </row>
    <row r="45" spans="1:11" x14ac:dyDescent="0.25">
      <c r="A45" s="5" t="str">
        <f>HYPERLINK("#38!A1", "38")</f>
        <v>38</v>
      </c>
      <c r="B45" s="3" t="s">
        <v>49</v>
      </c>
      <c r="C45" s="3" t="s">
        <v>50</v>
      </c>
      <c r="D45" s="3" t="s">
        <v>51</v>
      </c>
      <c r="E45" s="3" t="s">
        <v>52</v>
      </c>
      <c r="F45" s="3"/>
      <c r="G45" s="3" t="s">
        <v>60</v>
      </c>
      <c r="H45" s="4" t="s">
        <v>17</v>
      </c>
      <c r="I45" s="4" t="s">
        <v>18</v>
      </c>
      <c r="J45" s="4" t="s">
        <v>18</v>
      </c>
      <c r="K45" s="5" t="str">
        <f>HYPERLINK("#38!A1", "SchBSP.2.WWash")</f>
        <v>SchBSP.2.WWash</v>
      </c>
    </row>
    <row r="46" spans="1:11" x14ac:dyDescent="0.25">
      <c r="A46" s="5" t="str">
        <f>HYPERLINK("#39!A1", "39")</f>
        <v>39</v>
      </c>
      <c r="B46" s="3" t="s">
        <v>49</v>
      </c>
      <c r="C46" s="3" t="s">
        <v>50</v>
      </c>
      <c r="D46" s="3" t="s">
        <v>51</v>
      </c>
      <c r="E46" s="3" t="s">
        <v>52</v>
      </c>
      <c r="F46" s="3"/>
      <c r="G46" s="3" t="s">
        <v>61</v>
      </c>
      <c r="H46" s="4" t="s">
        <v>17</v>
      </c>
      <c r="I46" s="4" t="s">
        <v>18</v>
      </c>
      <c r="J46" s="4" t="s">
        <v>18</v>
      </c>
      <c r="K46" s="5" t="str">
        <f>HYPERLINK("#39!A1", "SchBSP.3.WWash")</f>
        <v>SchBSP.3.WWash</v>
      </c>
    </row>
    <row r="47" spans="1:11" x14ac:dyDescent="0.25">
      <c r="A47" s="5" t="str">
        <f>HYPERLINK("#40!A1", "40")</f>
        <v>40</v>
      </c>
      <c r="B47" s="3" t="s">
        <v>49</v>
      </c>
      <c r="C47" s="3" t="s">
        <v>62</v>
      </c>
      <c r="D47" s="3" t="s">
        <v>51</v>
      </c>
      <c r="E47" s="3" t="s">
        <v>52</v>
      </c>
      <c r="F47" s="3"/>
      <c r="G47" s="3" t="s">
        <v>63</v>
      </c>
      <c r="H47" s="4" t="s">
        <v>17</v>
      </c>
      <c r="I47" s="4" t="s">
        <v>18</v>
      </c>
      <c r="J47" s="4" t="s">
        <v>18</v>
      </c>
      <c r="K47" s="5" t="str">
        <f>HYPERLINK("#40!A1", "SchBSP.1.WInfStuDis")</f>
        <v>SchBSP.1.WInfStuDis</v>
      </c>
    </row>
    <row r="48" spans="1:11" x14ac:dyDescent="0.25">
      <c r="A48" s="5" t="str">
        <f>HYPERLINK("#41!A1", "41")</f>
        <v>41</v>
      </c>
      <c r="B48" s="3" t="s">
        <v>49</v>
      </c>
      <c r="C48" s="3" t="s">
        <v>62</v>
      </c>
      <c r="D48" s="3" t="s">
        <v>51</v>
      </c>
      <c r="E48" s="3" t="s">
        <v>52</v>
      </c>
      <c r="F48" s="3"/>
      <c r="G48" s="3" t="s">
        <v>64</v>
      </c>
      <c r="H48" s="4" t="s">
        <v>17</v>
      </c>
      <c r="I48" s="4" t="s">
        <v>18</v>
      </c>
      <c r="J48" s="4" t="s">
        <v>18</v>
      </c>
      <c r="K48" s="5" t="str">
        <f>HYPERLINK("#41!A1", "SchBSP.2.WInfStuDis")</f>
        <v>SchBSP.2.WInfStuDis</v>
      </c>
    </row>
    <row r="49" spans="1:11" x14ac:dyDescent="0.25">
      <c r="A49" s="5" t="str">
        <f>HYPERLINK("#42!A1", "42")</f>
        <v>42</v>
      </c>
      <c r="B49" s="3" t="s">
        <v>49</v>
      </c>
      <c r="C49" s="3" t="s">
        <v>62</v>
      </c>
      <c r="D49" s="3" t="s">
        <v>51</v>
      </c>
      <c r="E49" s="3" t="s">
        <v>52</v>
      </c>
      <c r="F49" s="3"/>
      <c r="G49" s="3" t="s">
        <v>65</v>
      </c>
      <c r="H49" s="4" t="s">
        <v>17</v>
      </c>
      <c r="I49" s="4" t="s">
        <v>18</v>
      </c>
      <c r="J49" s="4" t="s">
        <v>18</v>
      </c>
      <c r="K49" s="5" t="str">
        <f>HYPERLINK("#42!A1", "SchBSP.3.WInfStuDis")</f>
        <v>SchBSP.3.WInfStuDis</v>
      </c>
    </row>
    <row r="50" spans="1:11" x14ac:dyDescent="0.25">
      <c r="A50" s="5" t="str">
        <f>HYPERLINK("#43!A1", "43")</f>
        <v>43</v>
      </c>
      <c r="B50" s="3" t="s">
        <v>66</v>
      </c>
      <c r="C50" s="3" t="s">
        <v>67</v>
      </c>
      <c r="D50" s="3" t="s">
        <v>51</v>
      </c>
      <c r="E50" s="3" t="s">
        <v>52</v>
      </c>
      <c r="F50" s="3"/>
      <c r="G50" s="3" t="s">
        <v>68</v>
      </c>
      <c r="H50" s="4" t="s">
        <v>17</v>
      </c>
      <c r="I50" s="4" t="s">
        <v>18</v>
      </c>
      <c r="J50" s="4" t="s">
        <v>18</v>
      </c>
      <c r="K50" s="5" t="str">
        <f>HYPERLINK("#43!A1", "SchBSP.1.WElec")</f>
        <v>SchBSP.1.WElec</v>
      </c>
    </row>
    <row r="51" spans="1:11" x14ac:dyDescent="0.25">
      <c r="A51" s="5" t="str">
        <f>HYPERLINK("#44!A1", "44")</f>
        <v>44</v>
      </c>
      <c r="B51" s="3" t="s">
        <v>66</v>
      </c>
      <c r="C51" s="3" t="s">
        <v>67</v>
      </c>
      <c r="D51" s="3" t="s">
        <v>51</v>
      </c>
      <c r="E51" s="3" t="s">
        <v>52</v>
      </c>
      <c r="F51" s="3"/>
      <c r="G51" s="3" t="s">
        <v>69</v>
      </c>
      <c r="H51" s="4" t="s">
        <v>17</v>
      </c>
      <c r="I51" s="4" t="s">
        <v>18</v>
      </c>
      <c r="J51" s="4" t="s">
        <v>18</v>
      </c>
      <c r="K51" s="5" t="str">
        <f>HYPERLINK("#44!A1", "SchBSP.2.WElec")</f>
        <v>SchBSP.2.WElec</v>
      </c>
    </row>
    <row r="52" spans="1:11" x14ac:dyDescent="0.25">
      <c r="A52" s="5" t="str">
        <f>HYPERLINK("#45!A1", "45")</f>
        <v>45</v>
      </c>
      <c r="B52" s="3" t="s">
        <v>66</v>
      </c>
      <c r="C52" s="3" t="s">
        <v>67</v>
      </c>
      <c r="D52" s="3" t="s">
        <v>51</v>
      </c>
      <c r="E52" s="3" t="s">
        <v>52</v>
      </c>
      <c r="F52" s="3"/>
      <c r="G52" s="3" t="s">
        <v>70</v>
      </c>
      <c r="H52" s="4" t="s">
        <v>17</v>
      </c>
      <c r="I52" s="4" t="s">
        <v>18</v>
      </c>
      <c r="J52" s="4" t="s">
        <v>18</v>
      </c>
      <c r="K52" s="5" t="str">
        <f>HYPERLINK("#45!A1", "SchBSP.3.WElec")</f>
        <v>SchBSP.3.WElec</v>
      </c>
    </row>
    <row r="53" spans="1:11" x14ac:dyDescent="0.25">
      <c r="A53" s="5" t="str">
        <f>HYPERLINK("#46!A1", "46")</f>
        <v>46</v>
      </c>
      <c r="B53" s="3" t="s">
        <v>71</v>
      </c>
      <c r="C53" s="3" t="s">
        <v>72</v>
      </c>
      <c r="D53" s="3" t="s">
        <v>73</v>
      </c>
      <c r="E53" s="3" t="s">
        <v>74</v>
      </c>
      <c r="F53" s="3"/>
      <c r="G53" s="3" t="s">
        <v>75</v>
      </c>
      <c r="H53" s="4" t="s">
        <v>17</v>
      </c>
      <c r="I53" s="4" t="s">
        <v>18</v>
      </c>
      <c r="J53" s="4" t="s">
        <v>18</v>
      </c>
      <c r="K53" s="5" t="str">
        <f>HYPERLINK("#46!A1", "AIR.1.Glast")</f>
        <v>AIR.1.Glast</v>
      </c>
    </row>
    <row r="54" spans="1:11" x14ac:dyDescent="0.25">
      <c r="A54" s="5" t="str">
        <f>HYPERLINK("#47!A1", "47")</f>
        <v>47</v>
      </c>
      <c r="B54" s="3" t="s">
        <v>71</v>
      </c>
      <c r="C54" s="3" t="s">
        <v>72</v>
      </c>
      <c r="D54" s="3" t="s">
        <v>73</v>
      </c>
      <c r="E54" s="3" t="s">
        <v>74</v>
      </c>
      <c r="F54" s="3"/>
      <c r="G54" s="3" t="s">
        <v>76</v>
      </c>
      <c r="H54" s="4" t="s">
        <v>18</v>
      </c>
      <c r="I54" s="4" t="s">
        <v>17</v>
      </c>
      <c r="J54" s="4" t="s">
        <v>18</v>
      </c>
      <c r="K54" s="5" t="str">
        <f>HYPERLINK("#47!A1", "AIR.1.Glast.F")</f>
        <v>AIR.1.Glast.F</v>
      </c>
    </row>
    <row r="55" spans="1:11" x14ac:dyDescent="0.25">
      <c r="A55" s="5" t="str">
        <f>HYPERLINK("#48!A1", "48")</f>
        <v>48</v>
      </c>
      <c r="B55" s="3" t="s">
        <v>71</v>
      </c>
      <c r="C55" s="3" t="s">
        <v>72</v>
      </c>
      <c r="D55" s="3" t="s">
        <v>73</v>
      </c>
      <c r="E55" s="3" t="s">
        <v>74</v>
      </c>
      <c r="F55" s="3"/>
      <c r="G55" s="3" t="s">
        <v>77</v>
      </c>
      <c r="H55" s="4" t="s">
        <v>18</v>
      </c>
      <c r="I55" s="4" t="s">
        <v>18</v>
      </c>
      <c r="J55" s="4" t="s">
        <v>17</v>
      </c>
      <c r="K55" s="5" t="str">
        <f>HYPERLINK("#48!A1", "AIR.1.Glast.M")</f>
        <v>AIR.1.Glast.M</v>
      </c>
    </row>
    <row r="56" spans="1:11" x14ac:dyDescent="0.25">
      <c r="A56" s="5" t="str">
        <f>HYPERLINK("#49!A1", "49")</f>
        <v>49</v>
      </c>
      <c r="B56" s="3" t="s">
        <v>71</v>
      </c>
      <c r="C56" s="3" t="s">
        <v>72</v>
      </c>
      <c r="D56" s="3" t="s">
        <v>73</v>
      </c>
      <c r="E56" s="3" t="s">
        <v>74</v>
      </c>
      <c r="F56" s="3"/>
      <c r="G56" s="3" t="s">
        <v>78</v>
      </c>
      <c r="H56" s="4" t="s">
        <v>17</v>
      </c>
      <c r="I56" s="4" t="s">
        <v>18</v>
      </c>
      <c r="J56" s="4" t="s">
        <v>18</v>
      </c>
      <c r="K56" s="5" t="str">
        <f>HYPERLINK("#49!A1", "AIR.2.GPV.Glast")</f>
        <v>AIR.2.GPV.Glast</v>
      </c>
    </row>
    <row r="57" spans="1:11" x14ac:dyDescent="0.25">
      <c r="A57" s="5" t="str">
        <f>HYPERLINK("#50!A1", "50")</f>
        <v>50</v>
      </c>
      <c r="B57" s="3" t="s">
        <v>71</v>
      </c>
      <c r="C57" s="3" t="s">
        <v>72</v>
      </c>
      <c r="D57" s="3" t="s">
        <v>73</v>
      </c>
      <c r="E57" s="3" t="s">
        <v>74</v>
      </c>
      <c r="F57" s="3"/>
      <c r="G57" s="3" t="s">
        <v>79</v>
      </c>
      <c r="H57" s="4" t="s">
        <v>18</v>
      </c>
      <c r="I57" s="4" t="s">
        <v>17</v>
      </c>
      <c r="J57" s="4" t="s">
        <v>18</v>
      </c>
      <c r="K57" s="5" t="str">
        <f>HYPERLINK("#50!A1", "AIR.2.GPV.Glast.F")</f>
        <v>AIR.2.GPV.Glast.F</v>
      </c>
    </row>
    <row r="58" spans="1:11" x14ac:dyDescent="0.25">
      <c r="A58" s="5" t="str">
        <f>HYPERLINK("#51!A1", "51")</f>
        <v>51</v>
      </c>
      <c r="B58" s="3" t="s">
        <v>71</v>
      </c>
      <c r="C58" s="3" t="s">
        <v>72</v>
      </c>
      <c r="D58" s="3" t="s">
        <v>73</v>
      </c>
      <c r="E58" s="3" t="s">
        <v>74</v>
      </c>
      <c r="F58" s="3"/>
      <c r="G58" s="3" t="s">
        <v>80</v>
      </c>
      <c r="H58" s="4" t="s">
        <v>18</v>
      </c>
      <c r="I58" s="4" t="s">
        <v>18</v>
      </c>
      <c r="J58" s="4" t="s">
        <v>17</v>
      </c>
      <c r="K58" s="5" t="str">
        <f>HYPERLINK("#51!A1", "AIR.2.GPV.Glast.M")</f>
        <v>AIR.2.GPV.Glast.M</v>
      </c>
    </row>
    <row r="59" spans="1:11" x14ac:dyDescent="0.25">
      <c r="A59" s="5" t="str">
        <f>HYPERLINK("#52!A1", "52")</f>
        <v>52</v>
      </c>
      <c r="B59" s="3" t="s">
        <v>71</v>
      </c>
      <c r="C59" s="3" t="s">
        <v>81</v>
      </c>
      <c r="D59" s="3" t="s">
        <v>73</v>
      </c>
      <c r="E59" s="3" t="s">
        <v>82</v>
      </c>
      <c r="F59" s="3"/>
      <c r="G59" s="3" t="s">
        <v>83</v>
      </c>
      <c r="H59" s="4" t="s">
        <v>17</v>
      </c>
      <c r="I59" s="4" t="s">
        <v>18</v>
      </c>
      <c r="J59" s="4" t="s">
        <v>18</v>
      </c>
      <c r="K59" s="5" t="str">
        <f>HYPERLINK("#52!A1", "Read.G2t3")</f>
        <v>Read.G2t3</v>
      </c>
    </row>
    <row r="60" spans="1:11" x14ac:dyDescent="0.25">
      <c r="A60" s="5" t="str">
        <f>HYPERLINK("#53!A1", "53")</f>
        <v>53</v>
      </c>
      <c r="B60" s="3" t="s">
        <v>71</v>
      </c>
      <c r="C60" s="3" t="s">
        <v>81</v>
      </c>
      <c r="D60" s="3" t="s">
        <v>73</v>
      </c>
      <c r="E60" s="3" t="s">
        <v>82</v>
      </c>
      <c r="F60" s="3"/>
      <c r="G60" s="3" t="s">
        <v>84</v>
      </c>
      <c r="H60" s="4" t="s">
        <v>18</v>
      </c>
      <c r="I60" s="4" t="s">
        <v>17</v>
      </c>
      <c r="J60" s="4" t="s">
        <v>18</v>
      </c>
      <c r="K60" s="5" t="str">
        <f>HYPERLINK("#53!A1", "Read.G2t3.F")</f>
        <v>Read.G2t3.F</v>
      </c>
    </row>
    <row r="61" spans="1:11" x14ac:dyDescent="0.25">
      <c r="A61" s="5" t="str">
        <f>HYPERLINK("#54!A1", "54")</f>
        <v>54</v>
      </c>
      <c r="B61" s="3" t="s">
        <v>71</v>
      </c>
      <c r="C61" s="3" t="s">
        <v>81</v>
      </c>
      <c r="D61" s="3" t="s">
        <v>73</v>
      </c>
      <c r="E61" s="3" t="s">
        <v>82</v>
      </c>
      <c r="F61" s="3"/>
      <c r="G61" s="3" t="s">
        <v>85</v>
      </c>
      <c r="H61" s="4" t="s">
        <v>18</v>
      </c>
      <c r="I61" s="4" t="s">
        <v>18</v>
      </c>
      <c r="J61" s="4" t="s">
        <v>17</v>
      </c>
      <c r="K61" s="5" t="str">
        <f>HYPERLINK("#54!A1", "Read.G2t3.M")</f>
        <v>Read.G2t3.M</v>
      </c>
    </row>
    <row r="62" spans="1:11" x14ac:dyDescent="0.25">
      <c r="A62" s="5" t="str">
        <f>HYPERLINK("#55!A1", "55")</f>
        <v>55</v>
      </c>
      <c r="B62" s="3" t="s">
        <v>71</v>
      </c>
      <c r="C62" s="3" t="s">
        <v>81</v>
      </c>
      <c r="D62" s="3" t="s">
        <v>73</v>
      </c>
      <c r="E62" s="3" t="s">
        <v>82</v>
      </c>
      <c r="F62" s="3"/>
      <c r="G62" s="3" t="s">
        <v>86</v>
      </c>
      <c r="H62" s="4" t="s">
        <v>17</v>
      </c>
      <c r="I62" s="4" t="s">
        <v>18</v>
      </c>
      <c r="J62" s="4" t="s">
        <v>18</v>
      </c>
      <c r="K62" s="5" t="str">
        <f>HYPERLINK("#55!A1", "Read.Primary")</f>
        <v>Read.Primary</v>
      </c>
    </row>
    <row r="63" spans="1:11" x14ac:dyDescent="0.25">
      <c r="A63" s="5" t="str">
        <f>HYPERLINK("#56!A1", "56")</f>
        <v>56</v>
      </c>
      <c r="B63" s="3" t="s">
        <v>71</v>
      </c>
      <c r="C63" s="3" t="s">
        <v>81</v>
      </c>
      <c r="D63" s="3" t="s">
        <v>73</v>
      </c>
      <c r="E63" s="3" t="s">
        <v>82</v>
      </c>
      <c r="F63" s="3"/>
      <c r="G63" s="3" t="s">
        <v>87</v>
      </c>
      <c r="H63" s="4" t="s">
        <v>18</v>
      </c>
      <c r="I63" s="4" t="s">
        <v>17</v>
      </c>
      <c r="J63" s="4" t="s">
        <v>18</v>
      </c>
      <c r="K63" s="5" t="str">
        <f>HYPERLINK("#56!A1", "Read.Primary.F")</f>
        <v>Read.Primary.F</v>
      </c>
    </row>
    <row r="64" spans="1:11" x14ac:dyDescent="0.25">
      <c r="A64" s="5" t="str">
        <f>HYPERLINK("#57!A1", "57")</f>
        <v>57</v>
      </c>
      <c r="B64" s="3" t="s">
        <v>71</v>
      </c>
      <c r="C64" s="3" t="s">
        <v>81</v>
      </c>
      <c r="D64" s="3" t="s">
        <v>73</v>
      </c>
      <c r="E64" s="3" t="s">
        <v>82</v>
      </c>
      <c r="F64" s="3"/>
      <c r="G64" s="3" t="s">
        <v>88</v>
      </c>
      <c r="H64" s="4" t="s">
        <v>18</v>
      </c>
      <c r="I64" s="4" t="s">
        <v>18</v>
      </c>
      <c r="J64" s="4" t="s">
        <v>17</v>
      </c>
      <c r="K64" s="5" t="str">
        <f>HYPERLINK("#57!A1", "Read.Primary.M")</f>
        <v>Read.Primary.M</v>
      </c>
    </row>
    <row r="65" spans="1:11" x14ac:dyDescent="0.25">
      <c r="A65" s="5" t="str">
        <f>HYPERLINK("#58!A1", "58")</f>
        <v>58</v>
      </c>
      <c r="B65" s="3" t="s">
        <v>71</v>
      </c>
      <c r="C65" s="3" t="s">
        <v>81</v>
      </c>
      <c r="D65" s="3" t="s">
        <v>73</v>
      </c>
      <c r="E65" s="3" t="s">
        <v>82</v>
      </c>
      <c r="F65" s="3"/>
      <c r="G65" s="3" t="s">
        <v>89</v>
      </c>
      <c r="H65" s="4" t="s">
        <v>17</v>
      </c>
      <c r="I65" s="4" t="s">
        <v>18</v>
      </c>
      <c r="J65" s="4" t="s">
        <v>18</v>
      </c>
      <c r="K65" s="5" t="str">
        <f>HYPERLINK("#58!A1", "Read.LowerSec")</f>
        <v>Read.LowerSec</v>
      </c>
    </row>
    <row r="66" spans="1:11" x14ac:dyDescent="0.25">
      <c r="A66" s="5" t="str">
        <f>HYPERLINK("#59!A1", "59")</f>
        <v>59</v>
      </c>
      <c r="B66" s="3" t="s">
        <v>71</v>
      </c>
      <c r="C66" s="3" t="s">
        <v>81</v>
      </c>
      <c r="D66" s="3" t="s">
        <v>73</v>
      </c>
      <c r="E66" s="3" t="s">
        <v>82</v>
      </c>
      <c r="F66" s="3"/>
      <c r="G66" s="3" t="s">
        <v>90</v>
      </c>
      <c r="H66" s="4" t="s">
        <v>18</v>
      </c>
      <c r="I66" s="4" t="s">
        <v>17</v>
      </c>
      <c r="J66" s="4" t="s">
        <v>18</v>
      </c>
      <c r="K66" s="5" t="str">
        <f>HYPERLINK("#59!A1", "Read.LowerSec.F")</f>
        <v>Read.LowerSec.F</v>
      </c>
    </row>
    <row r="67" spans="1:11" x14ac:dyDescent="0.25">
      <c r="A67" s="5" t="str">
        <f>HYPERLINK("#60!A1", "60")</f>
        <v>60</v>
      </c>
      <c r="B67" s="3" t="s">
        <v>71</v>
      </c>
      <c r="C67" s="3" t="s">
        <v>81</v>
      </c>
      <c r="D67" s="3" t="s">
        <v>73</v>
      </c>
      <c r="E67" s="3" t="s">
        <v>82</v>
      </c>
      <c r="F67" s="3"/>
      <c r="G67" s="3" t="s">
        <v>91</v>
      </c>
      <c r="H67" s="4" t="s">
        <v>18</v>
      </c>
      <c r="I67" s="4" t="s">
        <v>18</v>
      </c>
      <c r="J67" s="4" t="s">
        <v>17</v>
      </c>
      <c r="K67" s="5" t="str">
        <f>HYPERLINK("#60!A1", "Read.LowerSec.M")</f>
        <v>Read.LowerSec.M</v>
      </c>
    </row>
    <row r="68" spans="1:11" x14ac:dyDescent="0.25">
      <c r="A68" s="5" t="str">
        <f>HYPERLINK("#61!A1", "61")</f>
        <v>61</v>
      </c>
      <c r="B68" s="3" t="s">
        <v>71</v>
      </c>
      <c r="C68" s="3" t="s">
        <v>81</v>
      </c>
      <c r="D68" s="3" t="s">
        <v>73</v>
      </c>
      <c r="E68" s="3" t="s">
        <v>82</v>
      </c>
      <c r="F68" s="3"/>
      <c r="G68" s="3" t="s">
        <v>92</v>
      </c>
      <c r="H68" s="4" t="s">
        <v>17</v>
      </c>
      <c r="I68" s="4" t="s">
        <v>18</v>
      </c>
      <c r="J68" s="4" t="s">
        <v>18</v>
      </c>
      <c r="K68" s="5" t="str">
        <f>HYPERLINK("#61!A1", "Math.G2t3")</f>
        <v>Math.G2t3</v>
      </c>
    </row>
    <row r="69" spans="1:11" x14ac:dyDescent="0.25">
      <c r="A69" s="5" t="str">
        <f>HYPERLINK("#62!A1", "62")</f>
        <v>62</v>
      </c>
      <c r="B69" s="3" t="s">
        <v>71</v>
      </c>
      <c r="C69" s="3" t="s">
        <v>81</v>
      </c>
      <c r="D69" s="3" t="s">
        <v>73</v>
      </c>
      <c r="E69" s="3" t="s">
        <v>82</v>
      </c>
      <c r="F69" s="3"/>
      <c r="G69" s="3" t="s">
        <v>93</v>
      </c>
      <c r="H69" s="4" t="s">
        <v>18</v>
      </c>
      <c r="I69" s="4" t="s">
        <v>17</v>
      </c>
      <c r="J69" s="4" t="s">
        <v>18</v>
      </c>
      <c r="K69" s="5" t="str">
        <f>HYPERLINK("#62!A1", "Math.G2t3.F")</f>
        <v>Math.G2t3.F</v>
      </c>
    </row>
    <row r="70" spans="1:11" x14ac:dyDescent="0.25">
      <c r="A70" s="5" t="str">
        <f>HYPERLINK("#63!A1", "63")</f>
        <v>63</v>
      </c>
      <c r="B70" s="3" t="s">
        <v>71</v>
      </c>
      <c r="C70" s="3" t="s">
        <v>81</v>
      </c>
      <c r="D70" s="3" t="s">
        <v>73</v>
      </c>
      <c r="E70" s="3" t="s">
        <v>82</v>
      </c>
      <c r="F70" s="3"/>
      <c r="G70" s="3" t="s">
        <v>94</v>
      </c>
      <c r="H70" s="4" t="s">
        <v>18</v>
      </c>
      <c r="I70" s="4" t="s">
        <v>18</v>
      </c>
      <c r="J70" s="4" t="s">
        <v>17</v>
      </c>
      <c r="K70" s="5" t="str">
        <f>HYPERLINK("#63!A1", "Math.G2t3.M")</f>
        <v>Math.G2t3.M</v>
      </c>
    </row>
    <row r="71" spans="1:11" x14ac:dyDescent="0.25">
      <c r="A71" s="5" t="str">
        <f>HYPERLINK("#64!A1", "64")</f>
        <v>64</v>
      </c>
      <c r="B71" s="3" t="s">
        <v>71</v>
      </c>
      <c r="C71" s="3" t="s">
        <v>81</v>
      </c>
      <c r="D71" s="3" t="s">
        <v>73</v>
      </c>
      <c r="E71" s="3" t="s">
        <v>82</v>
      </c>
      <c r="F71" s="3"/>
      <c r="G71" s="3" t="s">
        <v>95</v>
      </c>
      <c r="H71" s="4" t="s">
        <v>17</v>
      </c>
      <c r="I71" s="4" t="s">
        <v>18</v>
      </c>
      <c r="J71" s="4" t="s">
        <v>18</v>
      </c>
      <c r="K71" s="5" t="str">
        <f>HYPERLINK("#64!A1", "Math.Primary")</f>
        <v>Math.Primary</v>
      </c>
    </row>
    <row r="72" spans="1:11" x14ac:dyDescent="0.25">
      <c r="A72" s="5" t="str">
        <f>HYPERLINK("#65!A1", "65")</f>
        <v>65</v>
      </c>
      <c r="B72" s="3" t="s">
        <v>71</v>
      </c>
      <c r="C72" s="3" t="s">
        <v>81</v>
      </c>
      <c r="D72" s="3" t="s">
        <v>73</v>
      </c>
      <c r="E72" s="3" t="s">
        <v>82</v>
      </c>
      <c r="F72" s="3"/>
      <c r="G72" s="3" t="s">
        <v>96</v>
      </c>
      <c r="H72" s="4" t="s">
        <v>18</v>
      </c>
      <c r="I72" s="4" t="s">
        <v>17</v>
      </c>
      <c r="J72" s="4" t="s">
        <v>18</v>
      </c>
      <c r="K72" s="5" t="str">
        <f>HYPERLINK("#65!A1", "Math.Primary.F")</f>
        <v>Math.Primary.F</v>
      </c>
    </row>
    <row r="73" spans="1:11" x14ac:dyDescent="0.25">
      <c r="A73" s="5" t="str">
        <f>HYPERLINK("#66!A1", "66")</f>
        <v>66</v>
      </c>
      <c r="B73" s="3" t="s">
        <v>71</v>
      </c>
      <c r="C73" s="3" t="s">
        <v>81</v>
      </c>
      <c r="D73" s="3" t="s">
        <v>73</v>
      </c>
      <c r="E73" s="3" t="s">
        <v>82</v>
      </c>
      <c r="F73" s="3"/>
      <c r="G73" s="3" t="s">
        <v>97</v>
      </c>
      <c r="H73" s="4" t="s">
        <v>18</v>
      </c>
      <c r="I73" s="4" t="s">
        <v>18</v>
      </c>
      <c r="J73" s="4" t="s">
        <v>17</v>
      </c>
      <c r="K73" s="5" t="str">
        <f>HYPERLINK("#66!A1", "Math.Primary.M")</f>
        <v>Math.Primary.M</v>
      </c>
    </row>
    <row r="74" spans="1:11" x14ac:dyDescent="0.25">
      <c r="A74" s="5" t="str">
        <f>HYPERLINK("#67!A1", "67")</f>
        <v>67</v>
      </c>
      <c r="B74" s="3" t="s">
        <v>71</v>
      </c>
      <c r="C74" s="3" t="s">
        <v>81</v>
      </c>
      <c r="D74" s="3" t="s">
        <v>73</v>
      </c>
      <c r="E74" s="3" t="s">
        <v>82</v>
      </c>
      <c r="F74" s="3"/>
      <c r="G74" s="3" t="s">
        <v>98</v>
      </c>
      <c r="H74" s="4" t="s">
        <v>17</v>
      </c>
      <c r="I74" s="4" t="s">
        <v>18</v>
      </c>
      <c r="J74" s="4" t="s">
        <v>18</v>
      </c>
      <c r="K74" s="5" t="str">
        <f>HYPERLINK("#67!A1", "Math.LowerSec")</f>
        <v>Math.LowerSec</v>
      </c>
    </row>
    <row r="75" spans="1:11" x14ac:dyDescent="0.25">
      <c r="A75" s="5" t="str">
        <f>HYPERLINK("#68!A1", "68")</f>
        <v>68</v>
      </c>
      <c r="B75" s="3" t="s">
        <v>71</v>
      </c>
      <c r="C75" s="3" t="s">
        <v>81</v>
      </c>
      <c r="D75" s="3" t="s">
        <v>73</v>
      </c>
      <c r="E75" s="3" t="s">
        <v>82</v>
      </c>
      <c r="F75" s="3"/>
      <c r="G75" s="3" t="s">
        <v>99</v>
      </c>
      <c r="H75" s="4" t="s">
        <v>18</v>
      </c>
      <c r="I75" s="4" t="s">
        <v>17</v>
      </c>
      <c r="J75" s="4" t="s">
        <v>18</v>
      </c>
      <c r="K75" s="5" t="str">
        <f>HYPERLINK("#68!A1", "Math.LowerSec.F")</f>
        <v>Math.LowerSec.F</v>
      </c>
    </row>
    <row r="76" spans="1:11" x14ac:dyDescent="0.25">
      <c r="A76" s="5" t="str">
        <f>HYPERLINK("#69!A1", "69")</f>
        <v>69</v>
      </c>
      <c r="B76" s="3" t="s">
        <v>71</v>
      </c>
      <c r="C76" s="3" t="s">
        <v>81</v>
      </c>
      <c r="D76" s="3" t="s">
        <v>73</v>
      </c>
      <c r="E76" s="3" t="s">
        <v>82</v>
      </c>
      <c r="F76" s="3"/>
      <c r="G76" s="3" t="s">
        <v>100</v>
      </c>
      <c r="H76" s="4" t="s">
        <v>18</v>
      </c>
      <c r="I76" s="4" t="s">
        <v>18</v>
      </c>
      <c r="J76" s="4" t="s">
        <v>17</v>
      </c>
      <c r="K76" s="5" t="str">
        <f>HYPERLINK("#69!A1", "Math.LowerSec.M")</f>
        <v>Math.LowerSec.M</v>
      </c>
    </row>
    <row r="77" spans="1:11" x14ac:dyDescent="0.25">
      <c r="A77" s="5" t="str">
        <f>HYPERLINK("#70!A1", "70")</f>
        <v>70</v>
      </c>
      <c r="B77" s="3" t="s">
        <v>71</v>
      </c>
      <c r="C77" s="3" t="s">
        <v>101</v>
      </c>
      <c r="D77" s="3" t="s">
        <v>102</v>
      </c>
      <c r="E77" s="3" t="s">
        <v>103</v>
      </c>
      <c r="F77" s="3"/>
      <c r="G77" s="3" t="s">
        <v>104</v>
      </c>
      <c r="H77" s="4" t="s">
        <v>17</v>
      </c>
      <c r="I77" s="4" t="s">
        <v>18</v>
      </c>
      <c r="J77" s="4" t="s">
        <v>18</v>
      </c>
      <c r="K77" s="5" t="str">
        <f>HYPERLINK("#70!A1", "yadult.profiliteracy")</f>
        <v>yadult.profiliteracy</v>
      </c>
    </row>
    <row r="78" spans="1:11" x14ac:dyDescent="0.25">
      <c r="A78" s="5" t="str">
        <f>HYPERLINK("#71!A1", "71")</f>
        <v>71</v>
      </c>
      <c r="B78" s="3" t="s">
        <v>71</v>
      </c>
      <c r="C78" s="3" t="s">
        <v>101</v>
      </c>
      <c r="D78" s="3" t="s">
        <v>102</v>
      </c>
      <c r="E78" s="3" t="s">
        <v>103</v>
      </c>
      <c r="F78" s="3"/>
      <c r="G78" s="3" t="s">
        <v>105</v>
      </c>
      <c r="H78" s="4" t="s">
        <v>18</v>
      </c>
      <c r="I78" s="4" t="s">
        <v>17</v>
      </c>
      <c r="J78" s="4" t="s">
        <v>18</v>
      </c>
      <c r="K78" s="5" t="str">
        <f>HYPERLINK("#71!A1", "yadult.profiliteracy.F")</f>
        <v>yadult.profiliteracy.F</v>
      </c>
    </row>
    <row r="79" spans="1:11" x14ac:dyDescent="0.25">
      <c r="A79" s="5" t="str">
        <f>HYPERLINK("#72!A1", "72")</f>
        <v>72</v>
      </c>
      <c r="B79" s="3" t="s">
        <v>71</v>
      </c>
      <c r="C79" s="3" t="s">
        <v>101</v>
      </c>
      <c r="D79" s="3" t="s">
        <v>102</v>
      </c>
      <c r="E79" s="3" t="s">
        <v>103</v>
      </c>
      <c r="F79" s="3"/>
      <c r="G79" s="3" t="s">
        <v>106</v>
      </c>
      <c r="H79" s="4" t="s">
        <v>18</v>
      </c>
      <c r="I79" s="4" t="s">
        <v>18</v>
      </c>
      <c r="J79" s="4" t="s">
        <v>17</v>
      </c>
      <c r="K79" s="5" t="str">
        <f>HYPERLINK("#72!A1", "yadult.profiliteracy.M")</f>
        <v>yadult.profiliteracy.M</v>
      </c>
    </row>
    <row r="80" spans="1:11" x14ac:dyDescent="0.25">
      <c r="A80" s="5" t="str">
        <f>HYPERLINK("#73!A1", "73")</f>
        <v>73</v>
      </c>
      <c r="B80" s="3" t="s">
        <v>71</v>
      </c>
      <c r="C80" s="3" t="s">
        <v>101</v>
      </c>
      <c r="D80" s="3" t="s">
        <v>102</v>
      </c>
      <c r="E80" s="3" t="s">
        <v>103</v>
      </c>
      <c r="F80" s="3"/>
      <c r="G80" s="3" t="s">
        <v>107</v>
      </c>
      <c r="H80" s="4" t="s">
        <v>17</v>
      </c>
      <c r="I80" s="4" t="s">
        <v>18</v>
      </c>
      <c r="J80" s="4" t="s">
        <v>18</v>
      </c>
      <c r="K80" s="5" t="str">
        <f>HYPERLINK("#73!A1", "yadult.profinumeracy")</f>
        <v>yadult.profinumeracy</v>
      </c>
    </row>
    <row r="81" spans="1:11" x14ac:dyDescent="0.25">
      <c r="A81" s="5" t="str">
        <f>HYPERLINK("#74!A1", "74")</f>
        <v>74</v>
      </c>
      <c r="B81" s="3" t="s">
        <v>71</v>
      </c>
      <c r="C81" s="3" t="s">
        <v>101</v>
      </c>
      <c r="D81" s="3" t="s">
        <v>102</v>
      </c>
      <c r="E81" s="3" t="s">
        <v>103</v>
      </c>
      <c r="F81" s="3"/>
      <c r="G81" s="3" t="s">
        <v>108</v>
      </c>
      <c r="H81" s="4" t="s">
        <v>18</v>
      </c>
      <c r="I81" s="4" t="s">
        <v>17</v>
      </c>
      <c r="J81" s="4" t="s">
        <v>18</v>
      </c>
      <c r="K81" s="5" t="str">
        <f>HYPERLINK("#74!A1", "yadult.profinumeracy.F")</f>
        <v>yadult.profinumeracy.F</v>
      </c>
    </row>
    <row r="82" spans="1:11" x14ac:dyDescent="0.25">
      <c r="A82" s="5" t="str">
        <f>HYPERLINK("#75!A1", "75")</f>
        <v>75</v>
      </c>
      <c r="B82" s="3" t="s">
        <v>71</v>
      </c>
      <c r="C82" s="3" t="s">
        <v>101</v>
      </c>
      <c r="D82" s="3" t="s">
        <v>102</v>
      </c>
      <c r="E82" s="3" t="s">
        <v>103</v>
      </c>
      <c r="F82" s="3"/>
      <c r="G82" s="3" t="s">
        <v>109</v>
      </c>
      <c r="H82" s="4" t="s">
        <v>18</v>
      </c>
      <c r="I82" s="4" t="s">
        <v>18</v>
      </c>
      <c r="J82" s="4" t="s">
        <v>17</v>
      </c>
      <c r="K82" s="5" t="str">
        <f>HYPERLINK("#75!A1", "yadult.profinumeracy.M")</f>
        <v>yadult.profinumeracy.M</v>
      </c>
    </row>
    <row r="83" spans="1:11" x14ac:dyDescent="0.25">
      <c r="A83" s="5" t="str">
        <f>HYPERLINK("#76!A1", "76")</f>
        <v>76</v>
      </c>
      <c r="B83" s="3" t="s">
        <v>71</v>
      </c>
      <c r="C83" s="3" t="s">
        <v>110</v>
      </c>
      <c r="D83" s="3" t="s">
        <v>73</v>
      </c>
      <c r="E83" s="3" t="s">
        <v>111</v>
      </c>
      <c r="F83" s="3"/>
      <c r="G83" s="3" t="s">
        <v>112</v>
      </c>
      <c r="H83" s="4" t="s">
        <v>18</v>
      </c>
      <c r="I83" s="4" t="s">
        <v>17</v>
      </c>
      <c r="J83" s="4" t="s">
        <v>18</v>
      </c>
      <c r="K83" s="5" t="str">
        <f>HYPERLINK("#76!A1", "ROFST.1.F.cp")</f>
        <v>ROFST.1.F.cp</v>
      </c>
    </row>
    <row r="84" spans="1:11" x14ac:dyDescent="0.25">
      <c r="A84" s="5" t="str">
        <f>HYPERLINK("#77!A1", "77")</f>
        <v>77</v>
      </c>
      <c r="B84" s="3" t="s">
        <v>71</v>
      </c>
      <c r="C84" s="3" t="s">
        <v>110</v>
      </c>
      <c r="D84" s="3" t="s">
        <v>73</v>
      </c>
      <c r="E84" s="3" t="s">
        <v>111</v>
      </c>
      <c r="F84" s="3"/>
      <c r="G84" s="3" t="s">
        <v>113</v>
      </c>
      <c r="H84" s="4" t="s">
        <v>18</v>
      </c>
      <c r="I84" s="4" t="s">
        <v>17</v>
      </c>
      <c r="J84" s="4" t="s">
        <v>18</v>
      </c>
      <c r="K84" s="5" t="str">
        <f>HYPERLINK("#77!A1", "ROFST.2.F.cp")</f>
        <v>ROFST.2.F.cp</v>
      </c>
    </row>
    <row r="85" spans="1:11" x14ac:dyDescent="0.25">
      <c r="A85" s="5" t="str">
        <f>HYPERLINK("#78!A1", "78")</f>
        <v>78</v>
      </c>
      <c r="B85" s="3" t="s">
        <v>71</v>
      </c>
      <c r="C85" s="3" t="s">
        <v>110</v>
      </c>
      <c r="D85" s="3" t="s">
        <v>73</v>
      </c>
      <c r="E85" s="3" t="s">
        <v>111</v>
      </c>
      <c r="F85" s="3"/>
      <c r="G85" s="3" t="s">
        <v>114</v>
      </c>
      <c r="H85" s="4" t="s">
        <v>18</v>
      </c>
      <c r="I85" s="4" t="s">
        <v>17</v>
      </c>
      <c r="J85" s="4" t="s">
        <v>18</v>
      </c>
      <c r="K85" s="5" t="str">
        <f>HYPERLINK("#78!A1", "ROFST.3.F.cp")</f>
        <v>ROFST.3.F.cp</v>
      </c>
    </row>
    <row r="86" spans="1:11" x14ac:dyDescent="0.25">
      <c r="A86" s="5" t="str">
        <f>HYPERLINK("#79!A1", "79")</f>
        <v>79</v>
      </c>
      <c r="B86" s="3" t="s">
        <v>71</v>
      </c>
      <c r="C86" s="3" t="s">
        <v>110</v>
      </c>
      <c r="D86" s="3" t="s">
        <v>73</v>
      </c>
      <c r="E86" s="3" t="s">
        <v>111</v>
      </c>
      <c r="F86" s="3"/>
      <c r="G86" s="3" t="s">
        <v>115</v>
      </c>
      <c r="H86" s="4" t="s">
        <v>18</v>
      </c>
      <c r="I86" s="4" t="s">
        <v>17</v>
      </c>
      <c r="J86" s="4" t="s">
        <v>18</v>
      </c>
      <c r="K86" s="5" t="str">
        <f>HYPERLINK("#79!A1", "ROFST.1t3.F.cp")</f>
        <v>ROFST.1t3.F.cp</v>
      </c>
    </row>
    <row r="87" spans="1:11" x14ac:dyDescent="0.25">
      <c r="A87" s="5" t="str">
        <f>HYPERLINK("#80!A1", "80")</f>
        <v>80</v>
      </c>
      <c r="B87" s="3" t="s">
        <v>71</v>
      </c>
      <c r="C87" s="3" t="s">
        <v>110</v>
      </c>
      <c r="D87" s="3" t="s">
        <v>73</v>
      </c>
      <c r="E87" s="3" t="s">
        <v>111</v>
      </c>
      <c r="F87" s="3"/>
      <c r="G87" s="3" t="s">
        <v>116</v>
      </c>
      <c r="H87" s="4" t="s">
        <v>18</v>
      </c>
      <c r="I87" s="4" t="s">
        <v>17</v>
      </c>
      <c r="J87" s="4" t="s">
        <v>18</v>
      </c>
      <c r="K87" s="5" t="str">
        <f>HYPERLINK("#80!A1", "ROFST.H.1.F")</f>
        <v>ROFST.H.1.F</v>
      </c>
    </row>
    <row r="88" spans="1:11" x14ac:dyDescent="0.25">
      <c r="A88" s="5" t="str">
        <f>HYPERLINK("#81!A1", "81")</f>
        <v>81</v>
      </c>
      <c r="B88" s="3" t="s">
        <v>71</v>
      </c>
      <c r="C88" s="3" t="s">
        <v>110</v>
      </c>
      <c r="D88" s="3" t="s">
        <v>73</v>
      </c>
      <c r="E88" s="3" t="s">
        <v>111</v>
      </c>
      <c r="F88" s="3"/>
      <c r="G88" s="3" t="s">
        <v>117</v>
      </c>
      <c r="H88" s="4" t="s">
        <v>18</v>
      </c>
      <c r="I88" s="4" t="s">
        <v>17</v>
      </c>
      <c r="J88" s="4" t="s">
        <v>18</v>
      </c>
      <c r="K88" s="5" t="str">
        <f>HYPERLINK("#81!A1", "ROFST.H.1.Urb.F")</f>
        <v>ROFST.H.1.Urb.F</v>
      </c>
    </row>
    <row r="89" spans="1:11" x14ac:dyDescent="0.25">
      <c r="A89" s="5" t="str">
        <f>HYPERLINK("#82!A1", "82")</f>
        <v>82</v>
      </c>
      <c r="B89" s="3" t="s">
        <v>71</v>
      </c>
      <c r="C89" s="3" t="s">
        <v>110</v>
      </c>
      <c r="D89" s="3" t="s">
        <v>73</v>
      </c>
      <c r="E89" s="3" t="s">
        <v>111</v>
      </c>
      <c r="F89" s="3"/>
      <c r="G89" s="3" t="s">
        <v>118</v>
      </c>
      <c r="H89" s="4" t="s">
        <v>18</v>
      </c>
      <c r="I89" s="4" t="s">
        <v>17</v>
      </c>
      <c r="J89" s="4" t="s">
        <v>18</v>
      </c>
      <c r="K89" s="5" t="str">
        <f>HYPERLINK("#82!A1", "ROFST.H.1.Rur.F")</f>
        <v>ROFST.H.1.Rur.F</v>
      </c>
    </row>
    <row r="90" spans="1:11" x14ac:dyDescent="0.25">
      <c r="A90" s="5" t="str">
        <f>HYPERLINK("#83!A1", "83")</f>
        <v>83</v>
      </c>
      <c r="B90" s="3" t="s">
        <v>71</v>
      </c>
      <c r="C90" s="3" t="s">
        <v>110</v>
      </c>
      <c r="D90" s="3" t="s">
        <v>73</v>
      </c>
      <c r="E90" s="3" t="s">
        <v>111</v>
      </c>
      <c r="F90" s="3"/>
      <c r="G90" s="3" t="s">
        <v>119</v>
      </c>
      <c r="H90" s="4" t="s">
        <v>18</v>
      </c>
      <c r="I90" s="4" t="s">
        <v>17</v>
      </c>
      <c r="J90" s="4" t="s">
        <v>18</v>
      </c>
      <c r="K90" s="5" t="str">
        <f>HYPERLINK("#83!A1", "ROFST.H.2.F")</f>
        <v>ROFST.H.2.F</v>
      </c>
    </row>
    <row r="91" spans="1:11" x14ac:dyDescent="0.25">
      <c r="A91" s="5" t="str">
        <f>HYPERLINK("#84!A1", "84")</f>
        <v>84</v>
      </c>
      <c r="B91" s="3" t="s">
        <v>71</v>
      </c>
      <c r="C91" s="3" t="s">
        <v>110</v>
      </c>
      <c r="D91" s="3" t="s">
        <v>73</v>
      </c>
      <c r="E91" s="3" t="s">
        <v>111</v>
      </c>
      <c r="F91" s="3"/>
      <c r="G91" s="3" t="s">
        <v>120</v>
      </c>
      <c r="H91" s="4" t="s">
        <v>18</v>
      </c>
      <c r="I91" s="4" t="s">
        <v>17</v>
      </c>
      <c r="J91" s="4" t="s">
        <v>18</v>
      </c>
      <c r="K91" s="5" t="str">
        <f>HYPERLINK("#84!A1", "ROFST.H.2.Urb.F")</f>
        <v>ROFST.H.2.Urb.F</v>
      </c>
    </row>
    <row r="92" spans="1:11" x14ac:dyDescent="0.25">
      <c r="A92" s="5" t="str">
        <f>HYPERLINK("#85!A1", "85")</f>
        <v>85</v>
      </c>
      <c r="B92" s="3" t="s">
        <v>71</v>
      </c>
      <c r="C92" s="3" t="s">
        <v>110</v>
      </c>
      <c r="D92" s="3" t="s">
        <v>73</v>
      </c>
      <c r="E92" s="3" t="s">
        <v>111</v>
      </c>
      <c r="F92" s="3"/>
      <c r="G92" s="3" t="s">
        <v>121</v>
      </c>
      <c r="H92" s="4" t="s">
        <v>18</v>
      </c>
      <c r="I92" s="4" t="s">
        <v>17</v>
      </c>
      <c r="J92" s="4" t="s">
        <v>18</v>
      </c>
      <c r="K92" s="5" t="str">
        <f>HYPERLINK("#85!A1", "ROFST.H.2.Rur.F")</f>
        <v>ROFST.H.2.Rur.F</v>
      </c>
    </row>
    <row r="93" spans="1:11" x14ac:dyDescent="0.25">
      <c r="A93" s="5" t="str">
        <f>HYPERLINK("#86!A1", "86")</f>
        <v>86</v>
      </c>
      <c r="B93" s="3" t="s">
        <v>71</v>
      </c>
      <c r="C93" s="3" t="s">
        <v>110</v>
      </c>
      <c r="D93" s="3" t="s">
        <v>73</v>
      </c>
      <c r="E93" s="3" t="s">
        <v>111</v>
      </c>
      <c r="F93" s="3"/>
      <c r="G93" s="3" t="s">
        <v>122</v>
      </c>
      <c r="H93" s="4" t="s">
        <v>18</v>
      </c>
      <c r="I93" s="4" t="s">
        <v>17</v>
      </c>
      <c r="J93" s="4" t="s">
        <v>18</v>
      </c>
      <c r="K93" s="5" t="str">
        <f>HYPERLINK("#86!A1", "ROFST.H.3.F")</f>
        <v>ROFST.H.3.F</v>
      </c>
    </row>
    <row r="94" spans="1:11" x14ac:dyDescent="0.25">
      <c r="A94" s="5" t="str">
        <f>HYPERLINK("#87!A1", "87")</f>
        <v>87</v>
      </c>
      <c r="B94" s="3" t="s">
        <v>71</v>
      </c>
      <c r="C94" s="3" t="s">
        <v>110</v>
      </c>
      <c r="D94" s="3" t="s">
        <v>73</v>
      </c>
      <c r="E94" s="3" t="s">
        <v>111</v>
      </c>
      <c r="F94" s="3"/>
      <c r="G94" s="3" t="s">
        <v>123</v>
      </c>
      <c r="H94" s="4" t="s">
        <v>18</v>
      </c>
      <c r="I94" s="4" t="s">
        <v>17</v>
      </c>
      <c r="J94" s="4" t="s">
        <v>18</v>
      </c>
      <c r="K94" s="5" t="str">
        <f>HYPERLINK("#87!A1", "ROFST.H.3.URB.F")</f>
        <v>ROFST.H.3.URB.F</v>
      </c>
    </row>
    <row r="95" spans="1:11" x14ac:dyDescent="0.25">
      <c r="A95" s="5" t="str">
        <f>HYPERLINK("#88!A1", "88")</f>
        <v>88</v>
      </c>
      <c r="B95" s="3" t="s">
        <v>71</v>
      </c>
      <c r="C95" s="3" t="s">
        <v>110</v>
      </c>
      <c r="D95" s="3" t="s">
        <v>73</v>
      </c>
      <c r="E95" s="3" t="s">
        <v>111</v>
      </c>
      <c r="F95" s="3"/>
      <c r="G95" s="3" t="s">
        <v>124</v>
      </c>
      <c r="H95" s="4" t="s">
        <v>18</v>
      </c>
      <c r="I95" s="4" t="s">
        <v>17</v>
      </c>
      <c r="J95" s="4" t="s">
        <v>18</v>
      </c>
      <c r="K95" s="5" t="str">
        <f>HYPERLINK("#88!A1", "ROFST.H.3.RUR.F")</f>
        <v>ROFST.H.3.RUR.F</v>
      </c>
    </row>
    <row r="96" spans="1:11" x14ac:dyDescent="0.25">
      <c r="A96" s="5" t="str">
        <f>HYPERLINK("#89!A1", "89")</f>
        <v>89</v>
      </c>
      <c r="B96" s="3" t="s">
        <v>125</v>
      </c>
      <c r="C96" s="3" t="s">
        <v>126</v>
      </c>
      <c r="D96" s="3" t="s">
        <v>127</v>
      </c>
      <c r="E96" s="3" t="s">
        <v>128</v>
      </c>
      <c r="F96" s="3" t="s">
        <v>441</v>
      </c>
      <c r="G96" s="3" t="s">
        <v>129</v>
      </c>
      <c r="H96" s="4" t="s">
        <v>18</v>
      </c>
      <c r="I96" s="4" t="s">
        <v>18</v>
      </c>
      <c r="J96" s="4" t="s">
        <v>18</v>
      </c>
      <c r="K96" s="5" t="str">
        <f>HYPERLINK("#89!A1", "GER.0.GPIA")</f>
        <v>GER.0.GPIA</v>
      </c>
    </row>
    <row r="97" spans="1:11" x14ac:dyDescent="0.25">
      <c r="A97" s="5" t="str">
        <f>HYPERLINK("#90!A1", "90")</f>
        <v>90</v>
      </c>
      <c r="B97" s="3" t="s">
        <v>125</v>
      </c>
      <c r="C97" s="3" t="s">
        <v>126</v>
      </c>
      <c r="D97" s="3" t="s">
        <v>127</v>
      </c>
      <c r="E97" s="3" t="s">
        <v>128</v>
      </c>
      <c r="F97" s="3" t="s">
        <v>441</v>
      </c>
      <c r="G97" s="3" t="s">
        <v>130</v>
      </c>
      <c r="H97" s="4" t="s">
        <v>18</v>
      </c>
      <c r="I97" s="4" t="s">
        <v>18</v>
      </c>
      <c r="J97" s="4" t="s">
        <v>18</v>
      </c>
      <c r="K97" s="5" t="str">
        <f>HYPERLINK("#90!A1", "GER.01.GPIA")</f>
        <v>GER.01.GPIA</v>
      </c>
    </row>
    <row r="98" spans="1:11" x14ac:dyDescent="0.25">
      <c r="A98" s="5" t="str">
        <f>HYPERLINK("#91!A1", "91")</f>
        <v>91</v>
      </c>
      <c r="B98" s="3" t="s">
        <v>125</v>
      </c>
      <c r="C98" s="3" t="s">
        <v>126</v>
      </c>
      <c r="D98" s="3" t="s">
        <v>127</v>
      </c>
      <c r="E98" s="3" t="s">
        <v>128</v>
      </c>
      <c r="F98" s="3" t="s">
        <v>441</v>
      </c>
      <c r="G98" s="3" t="s">
        <v>131</v>
      </c>
      <c r="H98" s="4" t="s">
        <v>18</v>
      </c>
      <c r="I98" s="4" t="s">
        <v>18</v>
      </c>
      <c r="J98" s="4" t="s">
        <v>18</v>
      </c>
      <c r="K98" s="5" t="str">
        <f>HYPERLINK("#91!A1", "GER.02.GPIA")</f>
        <v>GER.02.GPIA</v>
      </c>
    </row>
    <row r="99" spans="1:11" x14ac:dyDescent="0.25">
      <c r="A99" s="5" t="str">
        <f>HYPERLINK("#92!A1", "92")</f>
        <v>92</v>
      </c>
      <c r="B99" s="3" t="s">
        <v>125</v>
      </c>
      <c r="C99" s="3" t="s">
        <v>126</v>
      </c>
      <c r="D99" s="3" t="s">
        <v>127</v>
      </c>
      <c r="E99" s="3" t="s">
        <v>128</v>
      </c>
      <c r="F99" s="3" t="s">
        <v>441</v>
      </c>
      <c r="G99" s="3" t="s">
        <v>132</v>
      </c>
      <c r="H99" s="4" t="s">
        <v>18</v>
      </c>
      <c r="I99" s="4" t="s">
        <v>18</v>
      </c>
      <c r="J99" s="4" t="s">
        <v>18</v>
      </c>
      <c r="K99" s="5" t="str">
        <f>HYPERLINK("#92!A1", "GER.5t8.GPIA")</f>
        <v>GER.5t8.GPIA</v>
      </c>
    </row>
    <row r="100" spans="1:11" x14ac:dyDescent="0.25">
      <c r="A100" s="5" t="str">
        <f>HYPERLINK("#93!A1", "93")</f>
        <v>93</v>
      </c>
      <c r="B100" s="3" t="s">
        <v>133</v>
      </c>
      <c r="C100" s="3" t="s">
        <v>134</v>
      </c>
      <c r="D100" s="3" t="s">
        <v>102</v>
      </c>
      <c r="E100" s="3" t="s">
        <v>135</v>
      </c>
      <c r="F100" s="3"/>
      <c r="G100" s="3" t="s">
        <v>136</v>
      </c>
      <c r="H100" s="4" t="s">
        <v>17</v>
      </c>
      <c r="I100" s="4" t="s">
        <v>18</v>
      </c>
      <c r="J100" s="4" t="s">
        <v>18</v>
      </c>
      <c r="K100" s="5" t="str">
        <f>HYPERLINK("#93!A1", "LR.Ag15t24")</f>
        <v>LR.Ag15t24</v>
      </c>
    </row>
    <row r="101" spans="1:11" x14ac:dyDescent="0.25">
      <c r="A101" s="5" t="str">
        <f>HYPERLINK("#94!A1", "94")</f>
        <v>94</v>
      </c>
      <c r="B101" s="3" t="s">
        <v>133</v>
      </c>
      <c r="C101" s="3" t="s">
        <v>134</v>
      </c>
      <c r="D101" s="3" t="s">
        <v>102</v>
      </c>
      <c r="E101" s="3" t="s">
        <v>135</v>
      </c>
      <c r="F101" s="3"/>
      <c r="G101" s="3" t="s">
        <v>137</v>
      </c>
      <c r="H101" s="4" t="s">
        <v>18</v>
      </c>
      <c r="I101" s="4" t="s">
        <v>17</v>
      </c>
      <c r="J101" s="4" t="s">
        <v>18</v>
      </c>
      <c r="K101" s="5" t="str">
        <f>HYPERLINK("#94!A1", "LR.Ag15t24.F")</f>
        <v>LR.Ag15t24.F</v>
      </c>
    </row>
    <row r="102" spans="1:11" x14ac:dyDescent="0.25">
      <c r="A102" s="5" t="str">
        <f>HYPERLINK("#95!A1", "95")</f>
        <v>95</v>
      </c>
      <c r="B102" s="3" t="s">
        <v>133</v>
      </c>
      <c r="C102" s="3" t="s">
        <v>134</v>
      </c>
      <c r="D102" s="3" t="s">
        <v>102</v>
      </c>
      <c r="E102" s="3" t="s">
        <v>135</v>
      </c>
      <c r="F102" s="3"/>
      <c r="G102" s="3" t="s">
        <v>138</v>
      </c>
      <c r="H102" s="4" t="s">
        <v>18</v>
      </c>
      <c r="I102" s="4" t="s">
        <v>18</v>
      </c>
      <c r="J102" s="4" t="s">
        <v>17</v>
      </c>
      <c r="K102" s="5" t="str">
        <f>HYPERLINK("#95!A1", "LR.Ag15t24.M")</f>
        <v>LR.Ag15t24.M</v>
      </c>
    </row>
    <row r="103" spans="1:11" x14ac:dyDescent="0.25">
      <c r="A103" s="5" t="str">
        <f>HYPERLINK("#96!A1", "96")</f>
        <v>96</v>
      </c>
      <c r="B103" s="3" t="s">
        <v>133</v>
      </c>
      <c r="C103" s="3" t="s">
        <v>139</v>
      </c>
      <c r="D103" s="3" t="s">
        <v>102</v>
      </c>
      <c r="E103" s="3" t="s">
        <v>135</v>
      </c>
      <c r="F103" s="3"/>
      <c r="G103" s="3" t="s">
        <v>140</v>
      </c>
      <c r="H103" s="4" t="s">
        <v>17</v>
      </c>
      <c r="I103" s="4" t="s">
        <v>18</v>
      </c>
      <c r="J103" s="4" t="s">
        <v>18</v>
      </c>
      <c r="K103" s="5" t="str">
        <f>HYPERLINK("#96!A1", "LR.Ag15t99")</f>
        <v>LR.Ag15t99</v>
      </c>
    </row>
    <row r="104" spans="1:11" x14ac:dyDescent="0.25">
      <c r="A104" s="5" t="str">
        <f>HYPERLINK("#97!A1", "97")</f>
        <v>97</v>
      </c>
      <c r="B104" s="3" t="s">
        <v>133</v>
      </c>
      <c r="C104" s="3" t="s">
        <v>139</v>
      </c>
      <c r="D104" s="3" t="s">
        <v>102</v>
      </c>
      <c r="E104" s="3" t="s">
        <v>135</v>
      </c>
      <c r="F104" s="3"/>
      <c r="G104" s="3" t="s">
        <v>141</v>
      </c>
      <c r="H104" s="4" t="s">
        <v>18</v>
      </c>
      <c r="I104" s="4" t="s">
        <v>17</v>
      </c>
      <c r="J104" s="4" t="s">
        <v>18</v>
      </c>
      <c r="K104" s="5" t="str">
        <f>HYPERLINK("#97!A1", "LR.Ag15t99.F")</f>
        <v>LR.Ag15t99.F</v>
      </c>
    </row>
    <row r="105" spans="1:11" x14ac:dyDescent="0.25">
      <c r="A105" s="5" t="str">
        <f>HYPERLINK("#98!A1", "98")</f>
        <v>98</v>
      </c>
      <c r="B105" s="3" t="s">
        <v>133</v>
      </c>
      <c r="C105" s="3" t="s">
        <v>139</v>
      </c>
      <c r="D105" s="3" t="s">
        <v>102</v>
      </c>
      <c r="E105" s="3" t="s">
        <v>135</v>
      </c>
      <c r="F105" s="3"/>
      <c r="G105" s="3" t="s">
        <v>142</v>
      </c>
      <c r="H105" s="4" t="s">
        <v>18</v>
      </c>
      <c r="I105" s="4" t="s">
        <v>18</v>
      </c>
      <c r="J105" s="4" t="s">
        <v>17</v>
      </c>
      <c r="K105" s="5" t="str">
        <f>HYPERLINK("#98!A1", "LR.Ag15t99.M")</f>
        <v>LR.Ag15t99.M</v>
      </c>
    </row>
    <row r="106" spans="1:11" x14ac:dyDescent="0.25">
      <c r="A106" s="5" t="str">
        <f>HYPERLINK("#99!A1", "99")</f>
        <v>99</v>
      </c>
      <c r="B106" s="3" t="s">
        <v>143</v>
      </c>
      <c r="C106" s="3" t="s">
        <v>144</v>
      </c>
      <c r="D106" s="3" t="s">
        <v>145</v>
      </c>
      <c r="E106" s="3" t="s">
        <v>146</v>
      </c>
      <c r="F106" s="3"/>
      <c r="G106" s="3" t="s">
        <v>147</v>
      </c>
      <c r="H106" s="4" t="s">
        <v>17</v>
      </c>
      <c r="I106" s="4" t="s">
        <v>18</v>
      </c>
      <c r="J106" s="4" t="s">
        <v>18</v>
      </c>
      <c r="K106" s="5" t="str">
        <f>HYPERLINK("#99!A1", "EV1524P.2t5.V")</f>
        <v>EV1524P.2t5.V</v>
      </c>
    </row>
    <row r="107" spans="1:11" x14ac:dyDescent="0.25">
      <c r="A107" s="5" t="str">
        <f>HYPERLINK("#100!A1", "100")</f>
        <v>100</v>
      </c>
      <c r="B107" s="3" t="s">
        <v>143</v>
      </c>
      <c r="C107" s="3" t="s">
        <v>144</v>
      </c>
      <c r="D107" s="3" t="s">
        <v>145</v>
      </c>
      <c r="E107" s="3" t="s">
        <v>146</v>
      </c>
      <c r="F107" s="3"/>
      <c r="G107" s="3" t="s">
        <v>148</v>
      </c>
      <c r="H107" s="4" t="s">
        <v>18</v>
      </c>
      <c r="I107" s="4" t="s">
        <v>17</v>
      </c>
      <c r="J107" s="4" t="s">
        <v>18</v>
      </c>
      <c r="K107" s="5" t="str">
        <f>HYPERLINK("#100!A1", "EV1524P.2t5.V.F")</f>
        <v>EV1524P.2t5.V.F</v>
      </c>
    </row>
    <row r="108" spans="1:11" x14ac:dyDescent="0.25">
      <c r="A108" s="5" t="str">
        <f>HYPERLINK("#101!A1", "101")</f>
        <v>101</v>
      </c>
      <c r="B108" s="3" t="s">
        <v>143</v>
      </c>
      <c r="C108" s="3" t="s">
        <v>144</v>
      </c>
      <c r="D108" s="3" t="s">
        <v>145</v>
      </c>
      <c r="E108" s="3" t="s">
        <v>146</v>
      </c>
      <c r="F108" s="3"/>
      <c r="G108" s="3" t="s">
        <v>149</v>
      </c>
      <c r="H108" s="4" t="s">
        <v>18</v>
      </c>
      <c r="I108" s="4" t="s">
        <v>18</v>
      </c>
      <c r="J108" s="4" t="s">
        <v>17</v>
      </c>
      <c r="K108" s="5" t="str">
        <f>HYPERLINK("#101!A1", "EV1524P.2t5.V.M")</f>
        <v>EV1524P.2t5.V.M</v>
      </c>
    </row>
    <row r="109" spans="1:11" x14ac:dyDescent="0.25">
      <c r="A109" s="5" t="str">
        <f>HYPERLINK("#102!A1", "102")</f>
        <v>102</v>
      </c>
      <c r="B109" s="3" t="s">
        <v>150</v>
      </c>
      <c r="C109" s="3" t="s">
        <v>151</v>
      </c>
      <c r="D109" s="3" t="s">
        <v>145</v>
      </c>
      <c r="E109" s="3" t="s">
        <v>152</v>
      </c>
      <c r="F109" s="3"/>
      <c r="G109" s="3" t="s">
        <v>153</v>
      </c>
      <c r="H109" s="4" t="s">
        <v>17</v>
      </c>
      <c r="I109" s="4" t="s">
        <v>18</v>
      </c>
      <c r="J109" s="4" t="s">
        <v>18</v>
      </c>
      <c r="K109" s="5" t="str">
        <f>HYPERLINK("#102!A1", "GER.5t8")</f>
        <v>GER.5t8</v>
      </c>
    </row>
    <row r="110" spans="1:11" x14ac:dyDescent="0.25">
      <c r="A110" s="5" t="str">
        <f>HYPERLINK("#103!A1", "103")</f>
        <v>103</v>
      </c>
      <c r="B110" s="3" t="s">
        <v>150</v>
      </c>
      <c r="C110" s="3" t="s">
        <v>151</v>
      </c>
      <c r="D110" s="3" t="s">
        <v>145</v>
      </c>
      <c r="E110" s="3" t="s">
        <v>152</v>
      </c>
      <c r="F110" s="3"/>
      <c r="G110" s="3" t="s">
        <v>154</v>
      </c>
      <c r="H110" s="4" t="s">
        <v>18</v>
      </c>
      <c r="I110" s="4" t="s">
        <v>17</v>
      </c>
      <c r="J110" s="4" t="s">
        <v>18</v>
      </c>
      <c r="K110" s="5" t="str">
        <f>HYPERLINK("#103!A1", "GER.5t8.F")</f>
        <v>GER.5t8.F</v>
      </c>
    </row>
    <row r="111" spans="1:11" x14ac:dyDescent="0.25">
      <c r="A111" s="5" t="str">
        <f>HYPERLINK("#104!A1", "104")</f>
        <v>104</v>
      </c>
      <c r="B111" s="3" t="s">
        <v>150</v>
      </c>
      <c r="C111" s="3" t="s">
        <v>151</v>
      </c>
      <c r="D111" s="3" t="s">
        <v>145</v>
      </c>
      <c r="E111" s="3" t="s">
        <v>152</v>
      </c>
      <c r="F111" s="3"/>
      <c r="G111" s="3" t="s">
        <v>155</v>
      </c>
      <c r="H111" s="4" t="s">
        <v>18</v>
      </c>
      <c r="I111" s="4" t="s">
        <v>18</v>
      </c>
      <c r="J111" s="4" t="s">
        <v>17</v>
      </c>
      <c r="K111" s="5" t="str">
        <f>HYPERLINK("#104!A1", "GER.5t8.M")</f>
        <v>GER.5t8.M</v>
      </c>
    </row>
    <row r="112" spans="1:11" x14ac:dyDescent="0.25">
      <c r="A112" s="5" t="str">
        <f>HYPERLINK("#105!A1", "105")</f>
        <v>105</v>
      </c>
      <c r="B112" s="3" t="s">
        <v>150</v>
      </c>
      <c r="C112" s="3" t="s">
        <v>151</v>
      </c>
      <c r="D112" s="3" t="s">
        <v>145</v>
      </c>
      <c r="E112" s="3" t="s">
        <v>152</v>
      </c>
      <c r="F112" s="3"/>
      <c r="G112" s="3" t="s">
        <v>156</v>
      </c>
      <c r="H112" s="4" t="s">
        <v>17</v>
      </c>
      <c r="I112" s="4" t="s">
        <v>18</v>
      </c>
      <c r="J112" s="4" t="s">
        <v>18</v>
      </c>
      <c r="K112" s="5" t="str">
        <f>HYPERLINK("#105!A1", "GAR.5t8")</f>
        <v>GAR.5t8</v>
      </c>
    </row>
    <row r="113" spans="1:11" x14ac:dyDescent="0.25">
      <c r="A113" s="5" t="str">
        <f>HYPERLINK("#106!A1", "106")</f>
        <v>106</v>
      </c>
      <c r="B113" s="3" t="s">
        <v>150</v>
      </c>
      <c r="C113" s="3" t="s">
        <v>151</v>
      </c>
      <c r="D113" s="3" t="s">
        <v>145</v>
      </c>
      <c r="E113" s="3" t="s">
        <v>152</v>
      </c>
      <c r="F113" s="3"/>
      <c r="G113" s="3" t="s">
        <v>157</v>
      </c>
      <c r="H113" s="4" t="s">
        <v>18</v>
      </c>
      <c r="I113" s="4" t="s">
        <v>17</v>
      </c>
      <c r="J113" s="4" t="s">
        <v>18</v>
      </c>
      <c r="K113" s="5" t="str">
        <f>HYPERLINK("#106!A1", "GAR.5t8.F")</f>
        <v>GAR.5t8.F</v>
      </c>
    </row>
    <row r="114" spans="1:11" x14ac:dyDescent="0.25">
      <c r="A114" s="5" t="str">
        <f>HYPERLINK("#107!A1", "107")</f>
        <v>107</v>
      </c>
      <c r="B114" s="3" t="s">
        <v>150</v>
      </c>
      <c r="C114" s="3" t="s">
        <v>151</v>
      </c>
      <c r="D114" s="3" t="s">
        <v>145</v>
      </c>
      <c r="E114" s="3" t="s">
        <v>152</v>
      </c>
      <c r="F114" s="3"/>
      <c r="G114" s="3" t="s">
        <v>158</v>
      </c>
      <c r="H114" s="4" t="s">
        <v>18</v>
      </c>
      <c r="I114" s="4" t="s">
        <v>18</v>
      </c>
      <c r="J114" s="4" t="s">
        <v>17</v>
      </c>
      <c r="K114" s="5" t="str">
        <f>HYPERLINK("#107!A1", "GAR.5t8.M")</f>
        <v>GAR.5t8.M</v>
      </c>
    </row>
    <row r="115" spans="1:11" x14ac:dyDescent="0.25">
      <c r="A115" s="5" t="str">
        <f>HYPERLINK("#108!A1", "108")</f>
        <v>108</v>
      </c>
      <c r="B115" s="3" t="s">
        <v>150</v>
      </c>
      <c r="C115" s="3" t="s">
        <v>151</v>
      </c>
      <c r="D115" s="3" t="s">
        <v>145</v>
      </c>
      <c r="E115" s="3" t="s">
        <v>152</v>
      </c>
      <c r="F115" s="3"/>
      <c r="G115" s="3" t="s">
        <v>159</v>
      </c>
      <c r="H115" s="4" t="s">
        <v>18</v>
      </c>
      <c r="I115" s="4" t="s">
        <v>18</v>
      </c>
      <c r="J115" s="4" t="s">
        <v>18</v>
      </c>
      <c r="K115" s="5" t="str">
        <f>HYPERLINK("#108!A1", "GAR.5t8.URB")</f>
        <v>GAR.5t8.URB</v>
      </c>
    </row>
    <row r="116" spans="1:11" x14ac:dyDescent="0.25">
      <c r="A116" s="5" t="str">
        <f>HYPERLINK("#109!A1", "109")</f>
        <v>109</v>
      </c>
      <c r="B116" s="3" t="s">
        <v>150</v>
      </c>
      <c r="C116" s="3" t="s">
        <v>151</v>
      </c>
      <c r="D116" s="3" t="s">
        <v>145</v>
      </c>
      <c r="E116" s="3" t="s">
        <v>152</v>
      </c>
      <c r="F116" s="3"/>
      <c r="G116" s="3" t="s">
        <v>160</v>
      </c>
      <c r="H116" s="4" t="s">
        <v>18</v>
      </c>
      <c r="I116" s="4" t="s">
        <v>18</v>
      </c>
      <c r="J116" s="4" t="s">
        <v>18</v>
      </c>
      <c r="K116" s="5" t="str">
        <f>HYPERLINK("#109!A1", "GAR.5t8.URB.F")</f>
        <v>GAR.5t8.URB.F</v>
      </c>
    </row>
    <row r="117" spans="1:11" x14ac:dyDescent="0.25">
      <c r="A117" s="5" t="str">
        <f>HYPERLINK("#110!A1", "110")</f>
        <v>110</v>
      </c>
      <c r="B117" s="3" t="s">
        <v>150</v>
      </c>
      <c r="C117" s="3" t="s">
        <v>151</v>
      </c>
      <c r="D117" s="3" t="s">
        <v>145</v>
      </c>
      <c r="E117" s="3" t="s">
        <v>152</v>
      </c>
      <c r="F117" s="3"/>
      <c r="G117" s="3" t="s">
        <v>161</v>
      </c>
      <c r="H117" s="4" t="s">
        <v>18</v>
      </c>
      <c r="I117" s="4" t="s">
        <v>18</v>
      </c>
      <c r="J117" s="4" t="s">
        <v>18</v>
      </c>
      <c r="K117" s="5" t="str">
        <f>HYPERLINK("#110!A1", "GAR.5t8.URB.M")</f>
        <v>GAR.5t8.URB.M</v>
      </c>
    </row>
    <row r="118" spans="1:11" x14ac:dyDescent="0.25">
      <c r="A118" s="5" t="str">
        <f>HYPERLINK("#111!A1", "111")</f>
        <v>111</v>
      </c>
      <c r="B118" s="3" t="s">
        <v>150</v>
      </c>
      <c r="C118" s="3" t="s">
        <v>151</v>
      </c>
      <c r="D118" s="3" t="s">
        <v>145</v>
      </c>
      <c r="E118" s="3" t="s">
        <v>152</v>
      </c>
      <c r="F118" s="3"/>
      <c r="G118" s="3" t="s">
        <v>162</v>
      </c>
      <c r="H118" s="4" t="s">
        <v>18</v>
      </c>
      <c r="I118" s="4" t="s">
        <v>18</v>
      </c>
      <c r="J118" s="4" t="s">
        <v>18</v>
      </c>
      <c r="K118" s="5" t="str">
        <f>HYPERLINK("#111!A1", "GAR.5t8.RUR")</f>
        <v>GAR.5t8.RUR</v>
      </c>
    </row>
    <row r="119" spans="1:11" x14ac:dyDescent="0.25">
      <c r="A119" s="5" t="str">
        <f>HYPERLINK("#112!A1", "112")</f>
        <v>112</v>
      </c>
      <c r="B119" s="3" t="s">
        <v>150</v>
      </c>
      <c r="C119" s="3" t="s">
        <v>151</v>
      </c>
      <c r="D119" s="3" t="s">
        <v>145</v>
      </c>
      <c r="E119" s="3" t="s">
        <v>152</v>
      </c>
      <c r="F119" s="3"/>
      <c r="G119" s="3" t="s">
        <v>163</v>
      </c>
      <c r="H119" s="4" t="s">
        <v>18</v>
      </c>
      <c r="I119" s="4" t="s">
        <v>18</v>
      </c>
      <c r="J119" s="4" t="s">
        <v>18</v>
      </c>
      <c r="K119" s="5" t="str">
        <f>HYPERLINK("#112!A1", "GAR.5t8.RUR.F")</f>
        <v>GAR.5t8.RUR.F</v>
      </c>
    </row>
    <row r="120" spans="1:11" x14ac:dyDescent="0.25">
      <c r="A120" s="5" t="str">
        <f>HYPERLINK("#113!A1", "113")</f>
        <v>113</v>
      </c>
      <c r="B120" s="3" t="s">
        <v>150</v>
      </c>
      <c r="C120" s="3" t="s">
        <v>151</v>
      </c>
      <c r="D120" s="3" t="s">
        <v>145</v>
      </c>
      <c r="E120" s="3" t="s">
        <v>152</v>
      </c>
      <c r="F120" s="3"/>
      <c r="G120" s="3" t="s">
        <v>164</v>
      </c>
      <c r="H120" s="4" t="s">
        <v>18</v>
      </c>
      <c r="I120" s="4" t="s">
        <v>18</v>
      </c>
      <c r="J120" s="4" t="s">
        <v>18</v>
      </c>
      <c r="K120" s="5" t="str">
        <f>HYPERLINK("#113!A1", "GAR.5t8.RUR.M")</f>
        <v>GAR.5t8.RUR.M</v>
      </c>
    </row>
    <row r="121" spans="1:11" x14ac:dyDescent="0.25">
      <c r="A121" s="5" t="str">
        <f>HYPERLINK("#114!A1", "114")</f>
        <v>114</v>
      </c>
      <c r="B121" s="3" t="s">
        <v>150</v>
      </c>
      <c r="C121" s="3" t="s">
        <v>151</v>
      </c>
      <c r="D121" s="3" t="s">
        <v>145</v>
      </c>
      <c r="E121" s="3" t="s">
        <v>152</v>
      </c>
      <c r="F121" s="3"/>
      <c r="G121" s="3" t="s">
        <v>165</v>
      </c>
      <c r="H121" s="4" t="s">
        <v>17</v>
      </c>
      <c r="I121" s="4" t="s">
        <v>18</v>
      </c>
      <c r="J121" s="4" t="s">
        <v>18</v>
      </c>
      <c r="K121" s="5" t="str">
        <f>HYPERLINK("#114!A1", "GAR.5t8.Q1")</f>
        <v>GAR.5t8.Q1</v>
      </c>
    </row>
    <row r="122" spans="1:11" x14ac:dyDescent="0.25">
      <c r="A122" s="5" t="str">
        <f>HYPERLINK("#115!A1", "115")</f>
        <v>115</v>
      </c>
      <c r="B122" s="3" t="s">
        <v>150</v>
      </c>
      <c r="C122" s="3" t="s">
        <v>151</v>
      </c>
      <c r="D122" s="3" t="s">
        <v>145</v>
      </c>
      <c r="E122" s="3" t="s">
        <v>152</v>
      </c>
      <c r="F122" s="3"/>
      <c r="G122" s="3" t="s">
        <v>166</v>
      </c>
      <c r="H122" s="4" t="s">
        <v>17</v>
      </c>
      <c r="I122" s="4" t="s">
        <v>18</v>
      </c>
      <c r="J122" s="4" t="s">
        <v>18</v>
      </c>
      <c r="K122" s="5" t="str">
        <f>HYPERLINK("#115!A1", "GAR.5t8.Q2")</f>
        <v>GAR.5t8.Q2</v>
      </c>
    </row>
    <row r="123" spans="1:11" x14ac:dyDescent="0.25">
      <c r="A123" s="5" t="str">
        <f>HYPERLINK("#116!A1", "116")</f>
        <v>116</v>
      </c>
      <c r="B123" s="3" t="s">
        <v>150</v>
      </c>
      <c r="C123" s="3" t="s">
        <v>151</v>
      </c>
      <c r="D123" s="3" t="s">
        <v>145</v>
      </c>
      <c r="E123" s="3" t="s">
        <v>152</v>
      </c>
      <c r="F123" s="3"/>
      <c r="G123" s="3" t="s">
        <v>167</v>
      </c>
      <c r="H123" s="4" t="s">
        <v>17</v>
      </c>
      <c r="I123" s="4" t="s">
        <v>18</v>
      </c>
      <c r="J123" s="4" t="s">
        <v>18</v>
      </c>
      <c r="K123" s="5" t="str">
        <f>HYPERLINK("#116!A1", "GAR.5t8.Q3")</f>
        <v>GAR.5t8.Q3</v>
      </c>
    </row>
    <row r="124" spans="1:11" x14ac:dyDescent="0.25">
      <c r="A124" s="5" t="str">
        <f>HYPERLINK("#117!A1", "117")</f>
        <v>117</v>
      </c>
      <c r="B124" s="3" t="s">
        <v>150</v>
      </c>
      <c r="C124" s="3" t="s">
        <v>151</v>
      </c>
      <c r="D124" s="3" t="s">
        <v>145</v>
      </c>
      <c r="E124" s="3" t="s">
        <v>152</v>
      </c>
      <c r="F124" s="3"/>
      <c r="G124" s="3" t="s">
        <v>168</v>
      </c>
      <c r="H124" s="4" t="s">
        <v>17</v>
      </c>
      <c r="I124" s="4" t="s">
        <v>18</v>
      </c>
      <c r="J124" s="4" t="s">
        <v>18</v>
      </c>
      <c r="K124" s="5" t="str">
        <f>HYPERLINK("#117!A1", "GAR.5t8.Q4")</f>
        <v>GAR.5t8.Q4</v>
      </c>
    </row>
    <row r="125" spans="1:11" x14ac:dyDescent="0.25">
      <c r="A125" s="5" t="str">
        <f>HYPERLINK("#118!A1", "118")</f>
        <v>118</v>
      </c>
      <c r="B125" s="3" t="s">
        <v>150</v>
      </c>
      <c r="C125" s="3" t="s">
        <v>151</v>
      </c>
      <c r="D125" s="3" t="s">
        <v>145</v>
      </c>
      <c r="E125" s="3" t="s">
        <v>152</v>
      </c>
      <c r="F125" s="3"/>
      <c r="G125" s="3" t="s">
        <v>169</v>
      </c>
      <c r="H125" s="4" t="s">
        <v>17</v>
      </c>
      <c r="I125" s="4" t="s">
        <v>18</v>
      </c>
      <c r="J125" s="4" t="s">
        <v>18</v>
      </c>
      <c r="K125" s="5" t="str">
        <f>HYPERLINK("#118!A1", "GAR.5t8.Q5")</f>
        <v>GAR.5t8.Q5</v>
      </c>
    </row>
    <row r="126" spans="1:11" x14ac:dyDescent="0.25">
      <c r="A126" s="5" t="str">
        <f>HYPERLINK("#119!A1", "119")</f>
        <v>119</v>
      </c>
      <c r="B126" s="3" t="s">
        <v>170</v>
      </c>
      <c r="C126" s="3" t="s">
        <v>171</v>
      </c>
      <c r="D126" s="3" t="s">
        <v>172</v>
      </c>
      <c r="E126" s="3" t="s">
        <v>173</v>
      </c>
      <c r="F126" s="3"/>
      <c r="G126" s="3" t="s">
        <v>174</v>
      </c>
      <c r="H126" s="4" t="s">
        <v>17</v>
      </c>
      <c r="I126" s="4" t="s">
        <v>18</v>
      </c>
      <c r="J126" s="4" t="s">
        <v>18</v>
      </c>
      <c r="K126" s="5" t="str">
        <f>HYPERLINK("#119!A1", "SchBSP.1.WHIVSexEd")</f>
        <v>SchBSP.1.WHIVSexEd</v>
      </c>
    </row>
    <row r="127" spans="1:11" x14ac:dyDescent="0.25">
      <c r="A127" s="5" t="str">
        <f>HYPERLINK("#120!A1", "120")</f>
        <v>120</v>
      </c>
      <c r="B127" s="3" t="s">
        <v>170</v>
      </c>
      <c r="C127" s="3" t="s">
        <v>171</v>
      </c>
      <c r="D127" s="3" t="s">
        <v>172</v>
      </c>
      <c r="E127" s="3" t="s">
        <v>173</v>
      </c>
      <c r="F127" s="3"/>
      <c r="G127" s="3" t="s">
        <v>175</v>
      </c>
      <c r="H127" s="4" t="s">
        <v>17</v>
      </c>
      <c r="I127" s="4" t="s">
        <v>18</v>
      </c>
      <c r="J127" s="4" t="s">
        <v>18</v>
      </c>
      <c r="K127" s="5" t="str">
        <f>HYPERLINK("#120!A1", "SchBSP.2.WHIVSexEd")</f>
        <v>SchBSP.2.WHIVSexEd</v>
      </c>
    </row>
    <row r="128" spans="1:11" x14ac:dyDescent="0.25">
      <c r="A128" s="5" t="str">
        <f>HYPERLINK("#121!A1", "121")</f>
        <v>121</v>
      </c>
      <c r="B128" s="3" t="s">
        <v>170</v>
      </c>
      <c r="C128" s="3" t="s">
        <v>171</v>
      </c>
      <c r="D128" s="3" t="s">
        <v>172</v>
      </c>
      <c r="E128" s="3" t="s">
        <v>173</v>
      </c>
      <c r="F128" s="3"/>
      <c r="G128" s="3" t="s">
        <v>176</v>
      </c>
      <c r="H128" s="4" t="s">
        <v>17</v>
      </c>
      <c r="I128" s="4" t="s">
        <v>18</v>
      </c>
      <c r="J128" s="4" t="s">
        <v>18</v>
      </c>
      <c r="K128" s="5" t="str">
        <f>HYPERLINK("#121!A1", "SchBSP.3.WHIVSexEd")</f>
        <v>SchBSP.3.WHIVSexEd</v>
      </c>
    </row>
    <row r="129" spans="1:11" x14ac:dyDescent="0.25">
      <c r="A129" s="5"/>
      <c r="B129" s="3"/>
      <c r="C129" s="3"/>
      <c r="D129" s="3"/>
      <c r="E129" s="3"/>
      <c r="F129" s="3"/>
      <c r="G129" s="3"/>
      <c r="H129" s="4"/>
      <c r="I129" s="4"/>
      <c r="J129" s="4"/>
      <c r="K129" s="5"/>
    </row>
    <row r="130" spans="1:11" x14ac:dyDescent="0.25">
      <c r="A130" s="5"/>
      <c r="B130" s="3"/>
      <c r="C130" s="3"/>
      <c r="D130" s="3"/>
      <c r="E130" s="3"/>
      <c r="F130" s="3"/>
      <c r="G130" s="3"/>
      <c r="H130" s="4"/>
      <c r="I130" s="4"/>
      <c r="J130" s="4"/>
      <c r="K130" s="5"/>
    </row>
    <row r="131" spans="1:11" x14ac:dyDescent="0.25">
      <c r="A131" s="5"/>
      <c r="B131" s="3"/>
      <c r="C131" s="3"/>
      <c r="D131" s="3"/>
      <c r="E131" s="3"/>
      <c r="F131" s="3"/>
      <c r="G131" s="3"/>
      <c r="H131" s="4"/>
      <c r="I131" s="4"/>
      <c r="J131" s="4"/>
      <c r="K131" s="5"/>
    </row>
    <row r="132" spans="1:11" x14ac:dyDescent="0.25">
      <c r="A132" s="5"/>
      <c r="B132" s="3"/>
      <c r="C132" s="3"/>
      <c r="D132" s="3"/>
      <c r="E132" s="3"/>
      <c r="F132" s="3"/>
      <c r="G132" s="3"/>
      <c r="H132" s="4"/>
      <c r="I132" s="4"/>
      <c r="J132" s="4"/>
      <c r="K132" s="5"/>
    </row>
    <row r="133" spans="1:11" x14ac:dyDescent="0.25">
      <c r="A133" s="5"/>
      <c r="B133" s="3"/>
      <c r="C133" s="3"/>
      <c r="D133" s="3"/>
      <c r="E133" s="3"/>
      <c r="F133" s="3"/>
      <c r="G133" s="3"/>
      <c r="H133" s="4"/>
      <c r="I133" s="4"/>
      <c r="J133" s="4"/>
      <c r="K133" s="5"/>
    </row>
    <row r="134" spans="1:11" x14ac:dyDescent="0.25">
      <c r="A134" s="5"/>
      <c r="B134" s="3"/>
      <c r="C134" s="3"/>
      <c r="D134" s="3"/>
      <c r="E134" s="3"/>
      <c r="F134" s="3"/>
      <c r="G134" s="3"/>
      <c r="H134" s="4"/>
      <c r="I134" s="4"/>
      <c r="J134" s="4"/>
      <c r="K134" s="5"/>
    </row>
    <row r="135" spans="1:11" x14ac:dyDescent="0.25">
      <c r="A135" s="5"/>
      <c r="B135" s="3"/>
      <c r="C135" s="3"/>
      <c r="D135" s="3"/>
      <c r="E135" s="3"/>
      <c r="F135" s="3"/>
      <c r="G135" s="3"/>
      <c r="H135" s="4"/>
      <c r="I135" s="4"/>
      <c r="J135" s="4"/>
      <c r="K135" s="5"/>
    </row>
    <row r="136" spans="1:11" x14ac:dyDescent="0.25">
      <c r="A136" s="5"/>
      <c r="B136" s="3"/>
      <c r="C136" s="3"/>
      <c r="D136" s="3"/>
      <c r="E136" s="3"/>
      <c r="F136" s="3"/>
      <c r="G136" s="3"/>
      <c r="H136" s="4"/>
      <c r="I136" s="4"/>
      <c r="J136" s="4"/>
      <c r="K136" s="5"/>
    </row>
    <row r="137" spans="1:11" x14ac:dyDescent="0.25">
      <c r="A137" s="5"/>
      <c r="B137" s="3"/>
      <c r="C137" s="3"/>
      <c r="D137" s="3"/>
      <c r="E137" s="3"/>
      <c r="F137" s="3"/>
      <c r="G137" s="3"/>
      <c r="H137" s="4"/>
      <c r="I137" s="4"/>
      <c r="J137" s="4"/>
      <c r="K137" s="5"/>
    </row>
    <row r="138" spans="1:11" x14ac:dyDescent="0.25">
      <c r="A138" s="5"/>
      <c r="B138" s="3"/>
      <c r="C138" s="3"/>
      <c r="D138" s="3"/>
      <c r="E138" s="3"/>
      <c r="F138" s="3"/>
      <c r="G138" s="3"/>
      <c r="H138" s="4"/>
      <c r="I138" s="4"/>
      <c r="J138" s="4"/>
      <c r="K138" s="5"/>
    </row>
    <row r="139" spans="1:11" x14ac:dyDescent="0.25">
      <c r="A139" s="5"/>
      <c r="B139" s="3"/>
      <c r="C139" s="3"/>
      <c r="D139" s="3"/>
      <c r="E139" s="3"/>
      <c r="F139" s="3"/>
      <c r="G139" s="3"/>
      <c r="H139" s="4"/>
      <c r="I139" s="4"/>
      <c r="J139" s="4"/>
      <c r="K139" s="5"/>
    </row>
    <row r="140" spans="1:11" x14ac:dyDescent="0.25">
      <c r="A140" s="5"/>
      <c r="B140" s="3"/>
      <c r="C140" s="3"/>
      <c r="D140" s="3"/>
      <c r="E140" s="3"/>
      <c r="F140" s="3"/>
      <c r="G140" s="3"/>
      <c r="H140" s="4"/>
      <c r="I140" s="4"/>
      <c r="J140" s="4"/>
      <c r="K140" s="5"/>
    </row>
    <row r="141" spans="1:11" x14ac:dyDescent="0.25">
      <c r="A141" s="5"/>
      <c r="B141" s="3"/>
      <c r="C141" s="3"/>
      <c r="D141" s="3"/>
      <c r="E141" s="3"/>
      <c r="F141" s="3"/>
      <c r="G141" s="3"/>
      <c r="H141" s="4"/>
      <c r="I141" s="4"/>
      <c r="J141" s="4"/>
      <c r="K141" s="5"/>
    </row>
    <row r="142" spans="1:11" x14ac:dyDescent="0.25">
      <c r="A142" s="5"/>
      <c r="B142" s="3"/>
      <c r="C142" s="3"/>
      <c r="D142" s="3"/>
      <c r="E142" s="3"/>
      <c r="F142" s="3"/>
      <c r="G142" s="3"/>
      <c r="H142" s="4"/>
      <c r="I142" s="4"/>
      <c r="J142" s="4"/>
      <c r="K142" s="5"/>
    </row>
    <row r="143" spans="1:11" x14ac:dyDescent="0.25">
      <c r="A143" s="5"/>
      <c r="B143" s="3"/>
      <c r="C143" s="3"/>
      <c r="D143" s="3"/>
      <c r="E143" s="3"/>
      <c r="F143" s="3"/>
      <c r="G143" s="3"/>
      <c r="H143" s="4"/>
      <c r="I143" s="4"/>
      <c r="J143" s="4"/>
      <c r="K143" s="5"/>
    </row>
    <row r="144" spans="1:11" x14ac:dyDescent="0.25">
      <c r="A144" s="5"/>
      <c r="B144" s="3"/>
      <c r="C144" s="3"/>
      <c r="D144" s="3"/>
      <c r="E144" s="3"/>
      <c r="F144" s="3"/>
      <c r="G144" s="3"/>
      <c r="H144" s="4"/>
      <c r="I144" s="4"/>
      <c r="J144" s="4"/>
      <c r="K144" s="5"/>
    </row>
    <row r="145" spans="1:11" x14ac:dyDescent="0.25">
      <c r="A145" s="5"/>
      <c r="B145" s="3"/>
      <c r="C145" s="3"/>
      <c r="D145" s="3"/>
      <c r="E145" s="3"/>
      <c r="F145" s="3"/>
      <c r="G145" s="3"/>
      <c r="H145" s="4"/>
      <c r="I145" s="4"/>
      <c r="J145" s="4"/>
      <c r="K145" s="5"/>
    </row>
    <row r="146" spans="1:11" x14ac:dyDescent="0.25">
      <c r="A146" s="5"/>
      <c r="B146" s="3"/>
      <c r="C146" s="3"/>
      <c r="D146" s="3"/>
      <c r="E146" s="3"/>
      <c r="F146" s="3"/>
      <c r="G146" s="3"/>
      <c r="H146" s="4"/>
      <c r="I146" s="4"/>
      <c r="J146" s="4"/>
      <c r="K146" s="5"/>
    </row>
    <row r="147" spans="1:11" x14ac:dyDescent="0.25">
      <c r="A147" s="5"/>
      <c r="B147" s="3"/>
      <c r="C147" s="3"/>
      <c r="D147" s="3"/>
      <c r="E147" s="3"/>
      <c r="F147" s="3"/>
      <c r="G147" s="3"/>
      <c r="H147" s="4"/>
      <c r="I147" s="4"/>
      <c r="J147" s="4"/>
      <c r="K147" s="5"/>
    </row>
    <row r="148" spans="1:11" x14ac:dyDescent="0.25">
      <c r="A148" s="5"/>
      <c r="B148" s="3"/>
      <c r="C148" s="3"/>
      <c r="D148" s="3"/>
      <c r="E148" s="3"/>
      <c r="F148" s="3"/>
      <c r="G148" s="3"/>
      <c r="H148" s="4"/>
      <c r="I148" s="4"/>
      <c r="J148" s="4"/>
      <c r="K148" s="5"/>
    </row>
    <row r="149" spans="1:11" x14ac:dyDescent="0.25">
      <c r="A149" s="5"/>
      <c r="B149" s="3"/>
      <c r="C149" s="3"/>
      <c r="D149" s="3"/>
      <c r="E149" s="3"/>
      <c r="F149" s="3"/>
      <c r="G149" s="3"/>
      <c r="H149" s="4"/>
      <c r="I149" s="4"/>
      <c r="J149" s="4"/>
      <c r="K149" s="5"/>
    </row>
    <row r="150" spans="1:11" x14ac:dyDescent="0.25">
      <c r="A150" s="5"/>
      <c r="B150" s="3"/>
      <c r="C150" s="3"/>
      <c r="D150" s="3"/>
      <c r="E150" s="3"/>
      <c r="F150" s="3"/>
      <c r="G150" s="3"/>
      <c r="H150" s="4"/>
      <c r="I150" s="4"/>
      <c r="J150" s="4"/>
      <c r="K150" s="5"/>
    </row>
    <row r="151" spans="1:11" x14ac:dyDescent="0.25">
      <c r="A151" s="5"/>
      <c r="B151" s="3"/>
      <c r="C151" s="3"/>
      <c r="D151" s="3"/>
      <c r="E151" s="3"/>
      <c r="F151" s="3"/>
      <c r="G151" s="3"/>
      <c r="H151" s="4"/>
      <c r="I151" s="4"/>
      <c r="J151" s="4"/>
      <c r="K151" s="5"/>
    </row>
    <row r="152" spans="1:11" x14ac:dyDescent="0.25">
      <c r="A152" s="5"/>
      <c r="B152" s="3"/>
      <c r="C152" s="3"/>
      <c r="D152" s="3"/>
      <c r="E152" s="3"/>
      <c r="F152" s="3"/>
      <c r="G152" s="3"/>
      <c r="H152" s="4"/>
      <c r="I152" s="4"/>
      <c r="J152" s="4"/>
      <c r="K152" s="5"/>
    </row>
    <row r="153" spans="1:11" x14ac:dyDescent="0.25">
      <c r="A153" s="5"/>
      <c r="B153" s="3"/>
      <c r="C153" s="3"/>
      <c r="D153" s="3"/>
      <c r="E153" s="3"/>
      <c r="F153" s="3"/>
      <c r="G153" s="3"/>
      <c r="H153" s="4"/>
      <c r="I153" s="4"/>
      <c r="J153" s="4"/>
      <c r="K153" s="5"/>
    </row>
    <row r="154" spans="1:11" x14ac:dyDescent="0.25">
      <c r="A154" s="5"/>
      <c r="B154" s="3"/>
      <c r="C154" s="3"/>
      <c r="D154" s="3"/>
      <c r="E154" s="3"/>
      <c r="F154" s="3"/>
      <c r="G154" s="3"/>
      <c r="H154" s="4"/>
      <c r="I154" s="4"/>
      <c r="J154" s="4"/>
      <c r="K154" s="5"/>
    </row>
    <row r="155" spans="1:11" x14ac:dyDescent="0.25">
      <c r="A155" s="5"/>
      <c r="B155" s="3"/>
      <c r="C155" s="3"/>
      <c r="D155" s="3"/>
      <c r="E155" s="3"/>
      <c r="F155" s="3"/>
      <c r="G155" s="3"/>
      <c r="H155" s="4"/>
      <c r="I155" s="4"/>
      <c r="J155" s="4"/>
      <c r="K155" s="5"/>
    </row>
    <row r="156" spans="1:11" x14ac:dyDescent="0.25">
      <c r="A156" s="5"/>
      <c r="B156" s="3"/>
      <c r="C156" s="3"/>
      <c r="D156" s="3"/>
      <c r="E156" s="3"/>
      <c r="F156" s="3"/>
      <c r="G156" s="3"/>
      <c r="H156" s="4"/>
      <c r="I156" s="4"/>
      <c r="J156" s="4"/>
      <c r="K156" s="5"/>
    </row>
    <row r="157" spans="1:11" x14ac:dyDescent="0.25">
      <c r="A157" s="5"/>
      <c r="B157" s="3"/>
      <c r="C157" s="3"/>
      <c r="D157" s="3"/>
      <c r="E157" s="3"/>
      <c r="F157" s="3"/>
      <c r="G157" s="3"/>
      <c r="H157" s="4"/>
      <c r="I157" s="4"/>
      <c r="J157" s="4"/>
      <c r="K157" s="5"/>
    </row>
    <row r="158" spans="1:11" x14ac:dyDescent="0.25">
      <c r="A158" s="5"/>
      <c r="B158" s="3"/>
      <c r="C158" s="3"/>
      <c r="D158" s="3"/>
      <c r="E158" s="3"/>
      <c r="F158" s="3"/>
      <c r="G158" s="3"/>
      <c r="H158" s="4"/>
      <c r="I158" s="4"/>
      <c r="J158" s="4"/>
      <c r="K158" s="5"/>
    </row>
    <row r="159" spans="1:11" x14ac:dyDescent="0.25">
      <c r="A159" s="5"/>
      <c r="B159" s="3"/>
      <c r="C159" s="3"/>
      <c r="D159" s="3"/>
      <c r="E159" s="3"/>
      <c r="F159" s="3"/>
      <c r="G159" s="3"/>
      <c r="H159" s="4"/>
      <c r="I159" s="4"/>
      <c r="J159" s="4"/>
      <c r="K159" s="5"/>
    </row>
    <row r="160" spans="1:11" x14ac:dyDescent="0.25">
      <c r="A160" s="5"/>
      <c r="B160" s="3"/>
      <c r="C160" s="3"/>
      <c r="D160" s="3"/>
      <c r="E160" s="3"/>
      <c r="F160" s="3"/>
      <c r="G160" s="3"/>
      <c r="H160" s="4"/>
      <c r="I160" s="4"/>
      <c r="J160" s="4"/>
      <c r="K160" s="5"/>
    </row>
    <row r="161" spans="1:11" x14ac:dyDescent="0.25">
      <c r="A161" s="5"/>
      <c r="B161" s="3"/>
      <c r="C161" s="3"/>
      <c r="D161" s="3"/>
      <c r="E161" s="3"/>
      <c r="F161" s="3"/>
      <c r="G161" s="3"/>
      <c r="H161" s="4"/>
      <c r="I161" s="4"/>
      <c r="J161" s="4"/>
      <c r="K161" s="5"/>
    </row>
    <row r="162" spans="1:11" x14ac:dyDescent="0.25">
      <c r="A162" s="5"/>
      <c r="B162" s="3"/>
      <c r="C162" s="3"/>
      <c r="D162" s="3"/>
      <c r="E162" s="3"/>
      <c r="F162" s="3"/>
      <c r="G162" s="3"/>
      <c r="H162" s="4"/>
      <c r="I162" s="4"/>
      <c r="J162" s="4"/>
      <c r="K162" s="5"/>
    </row>
    <row r="163" spans="1:11" x14ac:dyDescent="0.25">
      <c r="A163" s="5"/>
      <c r="B163" s="3"/>
      <c r="C163" s="3"/>
      <c r="D163" s="3"/>
      <c r="E163" s="3"/>
      <c r="F163" s="3"/>
      <c r="G163" s="3"/>
      <c r="H163" s="4"/>
      <c r="I163" s="4"/>
      <c r="J163" s="4"/>
      <c r="K163" s="5"/>
    </row>
    <row r="164" spans="1:11" x14ac:dyDescent="0.25">
      <c r="A164" s="5"/>
      <c r="B164" s="3"/>
      <c r="C164" s="3"/>
      <c r="D164" s="3"/>
      <c r="E164" s="3"/>
      <c r="F164" s="3"/>
      <c r="G164" s="3"/>
      <c r="H164" s="4"/>
      <c r="I164" s="4"/>
      <c r="J164" s="4"/>
      <c r="K164" s="5"/>
    </row>
    <row r="165" spans="1:11" x14ac:dyDescent="0.25">
      <c r="A165" s="5"/>
      <c r="B165" s="3"/>
      <c r="C165" s="3"/>
      <c r="D165" s="3"/>
      <c r="E165" s="3"/>
      <c r="F165" s="3"/>
      <c r="G165" s="3"/>
      <c r="H165" s="4"/>
      <c r="I165" s="4"/>
      <c r="J165" s="4"/>
      <c r="K165" s="5"/>
    </row>
    <row r="166" spans="1:11" x14ac:dyDescent="0.25">
      <c r="A166" s="5"/>
      <c r="B166" s="3"/>
      <c r="C166" s="3"/>
      <c r="D166" s="3"/>
      <c r="E166" s="3"/>
      <c r="F166" s="3"/>
      <c r="G166" s="3"/>
      <c r="H166" s="4"/>
      <c r="I166" s="4"/>
      <c r="J166" s="4"/>
      <c r="K166" s="5"/>
    </row>
    <row r="167" spans="1:11" x14ac:dyDescent="0.25">
      <c r="A167" s="5"/>
      <c r="B167" s="3"/>
      <c r="C167" s="3"/>
      <c r="D167" s="3"/>
      <c r="E167" s="3"/>
      <c r="F167" s="3"/>
      <c r="G167" s="3"/>
      <c r="H167" s="4"/>
      <c r="I167" s="4"/>
      <c r="J167" s="4"/>
      <c r="K167" s="5"/>
    </row>
    <row r="168" spans="1:11" x14ac:dyDescent="0.25">
      <c r="A168" s="5"/>
      <c r="B168" s="3"/>
      <c r="C168" s="3"/>
      <c r="D168" s="3"/>
      <c r="E168" s="3"/>
      <c r="F168" s="3"/>
      <c r="G168" s="3"/>
      <c r="H168" s="4"/>
      <c r="I168" s="4"/>
      <c r="J168" s="4"/>
      <c r="K168" s="5"/>
    </row>
    <row r="169" spans="1:11" x14ac:dyDescent="0.25">
      <c r="A169" s="5"/>
      <c r="B169" s="3"/>
      <c r="C169" s="3"/>
      <c r="D169" s="3"/>
      <c r="E169" s="3"/>
      <c r="F169" s="3"/>
      <c r="G169" s="3"/>
      <c r="H169" s="4"/>
      <c r="I169" s="4"/>
      <c r="J169" s="4"/>
      <c r="K169" s="5"/>
    </row>
    <row r="170" spans="1:11" x14ac:dyDescent="0.25">
      <c r="A170" s="5"/>
      <c r="B170" s="3"/>
      <c r="C170" s="3"/>
      <c r="D170" s="3"/>
      <c r="E170" s="3"/>
      <c r="F170" s="3"/>
      <c r="G170" s="3"/>
      <c r="H170" s="4"/>
      <c r="I170" s="4"/>
      <c r="J170" s="4"/>
      <c r="K170" s="5"/>
    </row>
    <row r="171" spans="1:11" x14ac:dyDescent="0.25">
      <c r="A171" s="5"/>
      <c r="B171" s="3"/>
      <c r="C171" s="3"/>
      <c r="D171" s="3"/>
      <c r="E171" s="3"/>
      <c r="F171" s="3"/>
      <c r="G171" s="3"/>
      <c r="H171" s="4"/>
      <c r="I171" s="4"/>
      <c r="J171" s="4"/>
      <c r="K171" s="5"/>
    </row>
    <row r="172" spans="1:11" x14ac:dyDescent="0.25">
      <c r="A172" s="5"/>
      <c r="B172" s="3"/>
      <c r="C172" s="3"/>
      <c r="D172" s="3"/>
      <c r="E172" s="3"/>
      <c r="F172" s="3"/>
      <c r="G172" s="3"/>
      <c r="H172" s="4"/>
      <c r="I172" s="4"/>
      <c r="J172" s="4"/>
      <c r="K172" s="5"/>
    </row>
    <row r="173" spans="1:11" x14ac:dyDescent="0.25">
      <c r="A173" s="5"/>
      <c r="B173" s="3"/>
      <c r="C173" s="3"/>
      <c r="D173" s="3"/>
      <c r="E173" s="3"/>
      <c r="F173" s="3"/>
      <c r="G173" s="3"/>
      <c r="H173" s="4"/>
      <c r="I173" s="4"/>
      <c r="J173" s="4"/>
      <c r="K173" s="5"/>
    </row>
    <row r="174" spans="1:11" x14ac:dyDescent="0.25">
      <c r="A174" s="5"/>
      <c r="B174" s="3"/>
      <c r="C174" s="3"/>
      <c r="D174" s="3"/>
      <c r="E174" s="3"/>
      <c r="F174" s="3"/>
      <c r="G174" s="3"/>
      <c r="H174" s="4"/>
      <c r="I174" s="4"/>
      <c r="J174" s="4"/>
      <c r="K174" s="5"/>
    </row>
    <row r="175" spans="1:11" x14ac:dyDescent="0.25">
      <c r="A175" s="5"/>
      <c r="B175" s="3"/>
      <c r="C175" s="3"/>
      <c r="D175" s="3"/>
      <c r="E175" s="3"/>
      <c r="F175" s="3"/>
      <c r="G175" s="3"/>
      <c r="H175" s="4"/>
      <c r="I175" s="4"/>
      <c r="J175" s="4"/>
      <c r="K175" s="5"/>
    </row>
    <row r="176" spans="1:11" x14ac:dyDescent="0.25">
      <c r="A176" s="5"/>
      <c r="B176" s="3"/>
      <c r="C176" s="3"/>
      <c r="D176" s="3"/>
      <c r="E176" s="3"/>
      <c r="F176" s="3"/>
      <c r="G176" s="3"/>
      <c r="H176" s="4"/>
      <c r="I176" s="4"/>
      <c r="J176" s="4"/>
      <c r="K176" s="5"/>
    </row>
    <row r="177" spans="1:11" x14ac:dyDescent="0.25">
      <c r="A177" s="5"/>
      <c r="B177" s="3"/>
      <c r="C177" s="3"/>
      <c r="D177" s="3"/>
      <c r="E177" s="3"/>
      <c r="F177" s="3"/>
      <c r="G177" s="3"/>
      <c r="H177" s="4"/>
      <c r="I177" s="4"/>
      <c r="J177" s="4"/>
      <c r="K177" s="5"/>
    </row>
    <row r="178" spans="1:11" x14ac:dyDescent="0.25">
      <c r="A178" s="5"/>
      <c r="B178" s="3"/>
      <c r="C178" s="3"/>
      <c r="D178" s="3"/>
      <c r="E178" s="3"/>
      <c r="F178" s="3"/>
      <c r="G178" s="3"/>
      <c r="H178" s="4"/>
      <c r="I178" s="4"/>
      <c r="J178" s="4"/>
      <c r="K178" s="5"/>
    </row>
    <row r="179" spans="1:11" x14ac:dyDescent="0.25">
      <c r="A179" s="5"/>
      <c r="B179" s="3"/>
      <c r="C179" s="3"/>
      <c r="D179" s="3"/>
      <c r="E179" s="3"/>
      <c r="F179" s="3"/>
      <c r="G179" s="3"/>
      <c r="H179" s="4"/>
      <c r="I179" s="4"/>
      <c r="J179" s="4"/>
      <c r="K179" s="5"/>
    </row>
    <row r="180" spans="1:11" x14ac:dyDescent="0.25">
      <c r="A180" s="5"/>
      <c r="B180" s="3"/>
      <c r="C180" s="3"/>
      <c r="D180" s="3"/>
      <c r="E180" s="3"/>
      <c r="F180" s="3"/>
      <c r="G180" s="3"/>
      <c r="H180" s="4"/>
      <c r="I180" s="4"/>
      <c r="J180" s="4"/>
      <c r="K180" s="5"/>
    </row>
    <row r="181" spans="1:11" x14ac:dyDescent="0.25">
      <c r="A181" s="5"/>
      <c r="B181" s="3"/>
      <c r="C181" s="3"/>
      <c r="D181" s="3"/>
      <c r="E181" s="3"/>
      <c r="F181" s="3"/>
      <c r="G181" s="3"/>
      <c r="H181" s="4"/>
      <c r="I181" s="4"/>
      <c r="J181" s="4"/>
      <c r="K181" s="5"/>
    </row>
    <row r="182" spans="1:11" x14ac:dyDescent="0.25">
      <c r="A182" s="5"/>
      <c r="B182" s="3"/>
      <c r="C182" s="3"/>
      <c r="D182" s="3"/>
      <c r="E182" s="3"/>
      <c r="F182" s="3"/>
      <c r="G182" s="3"/>
      <c r="H182" s="4"/>
      <c r="I182" s="4"/>
      <c r="J182" s="4"/>
      <c r="K182" s="5"/>
    </row>
    <row r="183" spans="1:11" x14ac:dyDescent="0.25">
      <c r="A183" s="5"/>
      <c r="B183" s="3"/>
      <c r="C183" s="3"/>
      <c r="D183" s="3"/>
      <c r="E183" s="3"/>
      <c r="F183" s="3"/>
      <c r="G183" s="3"/>
      <c r="H183" s="4"/>
      <c r="I183" s="4"/>
      <c r="J183" s="4"/>
      <c r="K183" s="5"/>
    </row>
    <row r="184" spans="1:11" x14ac:dyDescent="0.25">
      <c r="A184" s="5"/>
      <c r="B184" s="3"/>
      <c r="C184" s="3"/>
      <c r="D184" s="3"/>
      <c r="E184" s="3"/>
      <c r="F184" s="3"/>
      <c r="G184" s="3"/>
      <c r="H184" s="4"/>
      <c r="I184" s="4"/>
      <c r="J184" s="4"/>
      <c r="K184" s="5"/>
    </row>
    <row r="185" spans="1:11" x14ac:dyDescent="0.25">
      <c r="A185" s="5"/>
      <c r="B185" s="3"/>
      <c r="C185" s="3"/>
      <c r="D185" s="3"/>
      <c r="E185" s="3"/>
      <c r="F185" s="3"/>
      <c r="G185" s="3"/>
      <c r="H185" s="4"/>
      <c r="I185" s="4"/>
      <c r="J185" s="4"/>
      <c r="K185" s="5"/>
    </row>
    <row r="186" spans="1:11" x14ac:dyDescent="0.25">
      <c r="A186" s="5"/>
      <c r="B186" s="3"/>
      <c r="C186" s="3"/>
      <c r="D186" s="3"/>
      <c r="E186" s="3"/>
      <c r="F186" s="3"/>
      <c r="G186" s="3"/>
      <c r="H186" s="4"/>
      <c r="I186" s="4"/>
      <c r="J186" s="4"/>
      <c r="K186" s="5"/>
    </row>
    <row r="187" spans="1:11" x14ac:dyDescent="0.25">
      <c r="A187" s="5"/>
      <c r="B187" s="3"/>
      <c r="C187" s="3"/>
      <c r="D187" s="3"/>
      <c r="E187" s="3"/>
      <c r="F187" s="3"/>
      <c r="G187" s="3"/>
      <c r="H187" s="4"/>
      <c r="I187" s="4"/>
      <c r="J187" s="4"/>
      <c r="K187" s="5"/>
    </row>
    <row r="188" spans="1:11" x14ac:dyDescent="0.25">
      <c r="A188" s="5"/>
      <c r="B188" s="3"/>
      <c r="C188" s="3"/>
      <c r="D188" s="3"/>
      <c r="E188" s="3"/>
      <c r="F188" s="3"/>
      <c r="G188" s="3"/>
      <c r="H188" s="4"/>
      <c r="I188" s="4"/>
      <c r="J188" s="4"/>
      <c r="K188" s="5"/>
    </row>
    <row r="189" spans="1:11" x14ac:dyDescent="0.25">
      <c r="A189" s="5"/>
      <c r="B189" s="3"/>
      <c r="C189" s="3"/>
      <c r="D189" s="3"/>
      <c r="E189" s="3"/>
      <c r="F189" s="3"/>
      <c r="G189" s="3"/>
      <c r="H189" s="4"/>
      <c r="I189" s="4"/>
      <c r="J189" s="4"/>
      <c r="K189" s="5"/>
    </row>
    <row r="190" spans="1:11" x14ac:dyDescent="0.25">
      <c r="A190" s="5"/>
      <c r="B190" s="3"/>
      <c r="C190" s="3"/>
      <c r="D190" s="3"/>
      <c r="E190" s="3"/>
      <c r="F190" s="3"/>
      <c r="G190" s="3"/>
      <c r="H190" s="4"/>
      <c r="I190" s="4"/>
      <c r="J190" s="4"/>
      <c r="K190" s="5"/>
    </row>
    <row r="191" spans="1:11" x14ac:dyDescent="0.25">
      <c r="A191" s="5"/>
      <c r="B191" s="3"/>
      <c r="C191" s="3"/>
      <c r="D191" s="3"/>
      <c r="E191" s="3"/>
      <c r="F191" s="3"/>
      <c r="G191" s="3"/>
      <c r="H191" s="4"/>
      <c r="I191" s="4"/>
      <c r="J191" s="4"/>
      <c r="K191" s="5"/>
    </row>
    <row r="192" spans="1:11" x14ac:dyDescent="0.25">
      <c r="A192" s="5"/>
      <c r="B192" s="3"/>
      <c r="C192" s="3"/>
      <c r="D192" s="3"/>
      <c r="E192" s="3"/>
      <c r="F192" s="3"/>
      <c r="G192" s="3"/>
      <c r="H192" s="4"/>
      <c r="I192" s="4"/>
      <c r="J192" s="4"/>
      <c r="K192" s="5"/>
    </row>
    <row r="193" spans="1:11" x14ac:dyDescent="0.25">
      <c r="A193" s="5"/>
      <c r="B193" s="3"/>
      <c r="C193" s="3"/>
      <c r="D193" s="3"/>
      <c r="E193" s="3"/>
      <c r="F193" s="3"/>
      <c r="G193" s="3"/>
      <c r="H193" s="4"/>
      <c r="I193" s="4"/>
      <c r="J193" s="4"/>
      <c r="K193" s="5"/>
    </row>
    <row r="194" spans="1:11" x14ac:dyDescent="0.25">
      <c r="A194" s="5"/>
      <c r="B194" s="3"/>
      <c r="C194" s="3"/>
      <c r="D194" s="3"/>
      <c r="E194" s="3"/>
      <c r="F194" s="3"/>
      <c r="G194" s="3"/>
      <c r="H194" s="4"/>
      <c r="I194" s="4"/>
      <c r="J194" s="4"/>
      <c r="K194" s="5"/>
    </row>
    <row r="195" spans="1:11" x14ac:dyDescent="0.25">
      <c r="A195" s="5"/>
      <c r="B195" s="3"/>
      <c r="C195" s="3"/>
      <c r="D195" s="3"/>
      <c r="E195" s="3"/>
      <c r="F195" s="3"/>
      <c r="G195" s="3"/>
      <c r="H195" s="4"/>
      <c r="I195" s="4"/>
      <c r="J195" s="4"/>
      <c r="K195" s="5"/>
    </row>
    <row r="196" spans="1:11" x14ac:dyDescent="0.25">
      <c r="A196" s="5"/>
      <c r="B196" s="3"/>
      <c r="C196" s="3"/>
      <c r="D196" s="3"/>
      <c r="E196" s="3"/>
      <c r="F196" s="3"/>
      <c r="G196" s="3"/>
      <c r="H196" s="4"/>
      <c r="I196" s="4"/>
      <c r="J196" s="4"/>
      <c r="K196" s="5"/>
    </row>
    <row r="197" spans="1:11" x14ac:dyDescent="0.25">
      <c r="A197" s="5"/>
      <c r="B197" s="3"/>
      <c r="C197" s="3"/>
      <c r="D197" s="3"/>
      <c r="E197" s="3"/>
      <c r="F197" s="3"/>
      <c r="G197" s="3"/>
      <c r="H197" s="4"/>
      <c r="I197" s="4"/>
      <c r="J197" s="4"/>
      <c r="K197" s="5"/>
    </row>
    <row r="198" spans="1:11" x14ac:dyDescent="0.25">
      <c r="A198" s="5"/>
      <c r="B198" s="3"/>
      <c r="C198" s="3"/>
      <c r="D198" s="3"/>
      <c r="E198" s="3"/>
      <c r="F198" s="3"/>
      <c r="G198" s="3"/>
      <c r="H198" s="4"/>
      <c r="I198" s="4"/>
      <c r="J198" s="4"/>
      <c r="K198" s="5"/>
    </row>
    <row r="199" spans="1:11" x14ac:dyDescent="0.25">
      <c r="A199" s="5"/>
      <c r="B199" s="3"/>
      <c r="C199" s="3"/>
      <c r="D199" s="3"/>
      <c r="E199" s="3"/>
      <c r="F199" s="3"/>
      <c r="G199" s="3"/>
      <c r="H199" s="4"/>
      <c r="I199" s="4"/>
      <c r="J199" s="4"/>
      <c r="K199" s="5"/>
    </row>
    <row r="200" spans="1:11" x14ac:dyDescent="0.25">
      <c r="A200" s="5"/>
      <c r="B200" s="3"/>
      <c r="C200" s="3"/>
      <c r="D200" s="3"/>
      <c r="E200" s="3"/>
      <c r="F200" s="3"/>
      <c r="G200" s="3"/>
      <c r="H200" s="4"/>
      <c r="I200" s="4"/>
      <c r="J200" s="4"/>
      <c r="K200" s="5"/>
    </row>
    <row r="201" spans="1:11" x14ac:dyDescent="0.25">
      <c r="A201" s="5"/>
      <c r="B201" s="3"/>
      <c r="C201" s="3"/>
      <c r="D201" s="3"/>
      <c r="E201" s="3"/>
      <c r="F201" s="3"/>
      <c r="G201" s="3"/>
      <c r="H201" s="4"/>
      <c r="I201" s="4"/>
      <c r="J201" s="4"/>
      <c r="K201" s="5"/>
    </row>
    <row r="202" spans="1:11" x14ac:dyDescent="0.25">
      <c r="A202" s="5"/>
      <c r="B202" s="3"/>
      <c r="C202" s="3"/>
      <c r="D202" s="3"/>
      <c r="E202" s="3"/>
      <c r="F202" s="3"/>
      <c r="G202" s="3"/>
      <c r="H202" s="4"/>
      <c r="I202" s="4"/>
      <c r="J202" s="4"/>
      <c r="K202" s="5"/>
    </row>
    <row r="203" spans="1:11" x14ac:dyDescent="0.25">
      <c r="A203" s="5"/>
      <c r="B203" s="3"/>
      <c r="C203" s="3"/>
      <c r="D203" s="3"/>
      <c r="E203" s="3"/>
      <c r="F203" s="3"/>
      <c r="G203" s="3"/>
      <c r="H203" s="4"/>
      <c r="I203" s="4"/>
      <c r="J203" s="4"/>
      <c r="K203" s="5"/>
    </row>
    <row r="204" spans="1:11" x14ac:dyDescent="0.25">
      <c r="A204" s="5"/>
      <c r="B204" s="3"/>
      <c r="C204" s="3"/>
      <c r="D204" s="3"/>
      <c r="E204" s="3"/>
      <c r="F204" s="3"/>
      <c r="G204" s="3"/>
      <c r="H204" s="4"/>
      <c r="I204" s="4"/>
      <c r="J204" s="4"/>
      <c r="K204" s="5"/>
    </row>
    <row r="205" spans="1:11" x14ac:dyDescent="0.25">
      <c r="A205" s="5"/>
      <c r="B205" s="3"/>
      <c r="C205" s="3"/>
      <c r="D205" s="3"/>
      <c r="E205" s="3"/>
      <c r="F205" s="3"/>
      <c r="G205" s="3"/>
      <c r="H205" s="4"/>
      <c r="I205" s="4"/>
      <c r="J205" s="4"/>
      <c r="K205" s="5"/>
    </row>
    <row r="206" spans="1:11" x14ac:dyDescent="0.25">
      <c r="A206" s="5"/>
      <c r="B206" s="3"/>
      <c r="C206" s="3"/>
      <c r="D206" s="3"/>
      <c r="E206" s="3"/>
      <c r="F206" s="3"/>
      <c r="G206" s="3"/>
      <c r="H206" s="4"/>
      <c r="I206" s="4"/>
      <c r="J206" s="4"/>
      <c r="K206" s="5"/>
    </row>
    <row r="207" spans="1:11" x14ac:dyDescent="0.25">
      <c r="A207" s="5"/>
      <c r="B207" s="3"/>
      <c r="C207" s="3"/>
      <c r="D207" s="3"/>
      <c r="E207" s="3"/>
      <c r="F207" s="3"/>
      <c r="G207" s="3"/>
      <c r="H207" s="4"/>
      <c r="I207" s="4"/>
      <c r="J207" s="4"/>
      <c r="K207" s="5"/>
    </row>
    <row r="208" spans="1:11" x14ac:dyDescent="0.25">
      <c r="A208" s="5"/>
      <c r="B208" s="3"/>
      <c r="C208" s="3"/>
      <c r="D208" s="3"/>
      <c r="E208" s="3"/>
      <c r="F208" s="3"/>
      <c r="G208" s="3"/>
      <c r="H208" s="4"/>
      <c r="I208" s="4"/>
      <c r="J208" s="4"/>
      <c r="K208" s="5"/>
    </row>
    <row r="209" spans="1:11" x14ac:dyDescent="0.25">
      <c r="A209" s="5"/>
      <c r="B209" s="3"/>
      <c r="C209" s="3"/>
      <c r="D209" s="3"/>
      <c r="E209" s="3"/>
      <c r="F209" s="3"/>
      <c r="G209" s="3"/>
      <c r="H209" s="4"/>
      <c r="I209" s="4"/>
      <c r="J209" s="4"/>
      <c r="K209" s="5"/>
    </row>
    <row r="210" spans="1:11" x14ac:dyDescent="0.25">
      <c r="A210" s="5"/>
      <c r="B210" s="3"/>
      <c r="C210" s="3"/>
      <c r="D210" s="3"/>
      <c r="E210" s="3"/>
      <c r="F210" s="3"/>
      <c r="G210" s="3"/>
      <c r="H210" s="4"/>
      <c r="I210" s="4"/>
      <c r="J210" s="4"/>
      <c r="K210" s="5"/>
    </row>
    <row r="211" spans="1:11" x14ac:dyDescent="0.25">
      <c r="A211" s="5"/>
      <c r="B211" s="3"/>
      <c r="C211" s="3"/>
      <c r="D211" s="3"/>
      <c r="E211" s="3"/>
      <c r="F211" s="3"/>
      <c r="G211" s="3"/>
      <c r="H211" s="4"/>
      <c r="I211" s="4"/>
      <c r="J211" s="4"/>
      <c r="K211" s="5"/>
    </row>
    <row r="212" spans="1:11" x14ac:dyDescent="0.25">
      <c r="A212" s="5"/>
      <c r="B212" s="3"/>
      <c r="C212" s="3"/>
      <c r="D212" s="3"/>
      <c r="E212" s="3"/>
      <c r="F212" s="3"/>
      <c r="G212" s="3"/>
      <c r="H212" s="4"/>
      <c r="I212" s="4"/>
      <c r="J212" s="4"/>
      <c r="K212" s="5"/>
    </row>
    <row r="213" spans="1:11" x14ac:dyDescent="0.25">
      <c r="A213" s="5"/>
      <c r="B213" s="3"/>
      <c r="C213" s="3"/>
      <c r="D213" s="3"/>
      <c r="E213" s="3"/>
      <c r="F213" s="3"/>
      <c r="G213" s="3"/>
      <c r="H213" s="4"/>
      <c r="I213" s="4"/>
      <c r="J213" s="4"/>
      <c r="K213" s="5"/>
    </row>
    <row r="214" spans="1:11" x14ac:dyDescent="0.25">
      <c r="A214" s="5"/>
      <c r="B214" s="3"/>
      <c r="C214" s="3"/>
      <c r="D214" s="3"/>
      <c r="E214" s="3"/>
      <c r="F214" s="3"/>
      <c r="G214" s="3"/>
      <c r="H214" s="4"/>
      <c r="I214" s="4"/>
      <c r="J214" s="4"/>
      <c r="K214" s="5"/>
    </row>
    <row r="215" spans="1:11" x14ac:dyDescent="0.25">
      <c r="A215" s="5"/>
      <c r="B215" s="3"/>
      <c r="C215" s="3"/>
      <c r="D215" s="3"/>
      <c r="E215" s="3"/>
      <c r="F215" s="3"/>
      <c r="G215" s="3"/>
      <c r="H215" s="4"/>
      <c r="I215" s="4"/>
      <c r="J215" s="4"/>
      <c r="K215" s="5"/>
    </row>
    <row r="216" spans="1:11" x14ac:dyDescent="0.25">
      <c r="A216" s="5"/>
      <c r="B216" s="3"/>
      <c r="C216" s="3"/>
      <c r="D216" s="3"/>
      <c r="E216" s="3"/>
      <c r="F216" s="3"/>
      <c r="G216" s="3"/>
      <c r="H216" s="4"/>
      <c r="I216" s="4"/>
      <c r="J216" s="4"/>
      <c r="K216" s="5"/>
    </row>
    <row r="217" spans="1:11" x14ac:dyDescent="0.25">
      <c r="A217" s="5"/>
      <c r="B217" s="3"/>
      <c r="C217" s="3"/>
      <c r="D217" s="3"/>
      <c r="E217" s="3"/>
      <c r="F217" s="3"/>
      <c r="G217" s="3"/>
      <c r="H217" s="4"/>
      <c r="I217" s="4"/>
      <c r="J217" s="4"/>
      <c r="K217" s="5"/>
    </row>
    <row r="218" spans="1:11" x14ac:dyDescent="0.25">
      <c r="A218" s="5"/>
      <c r="B218" s="3"/>
      <c r="C218" s="3"/>
      <c r="D218" s="3"/>
      <c r="E218" s="3"/>
      <c r="F218" s="3"/>
      <c r="G218" s="3"/>
      <c r="H218" s="4"/>
      <c r="I218" s="4"/>
      <c r="J218" s="4"/>
      <c r="K218" s="5"/>
    </row>
    <row r="219" spans="1:11" x14ac:dyDescent="0.25">
      <c r="A219" s="5"/>
      <c r="B219" s="3"/>
      <c r="C219" s="3"/>
      <c r="D219" s="3"/>
      <c r="E219" s="3"/>
      <c r="F219" s="3"/>
      <c r="G219" s="3"/>
      <c r="H219" s="4"/>
      <c r="I219" s="4"/>
      <c r="J219" s="4"/>
      <c r="K219" s="5"/>
    </row>
    <row r="220" spans="1:11" x14ac:dyDescent="0.25">
      <c r="A220" s="5"/>
      <c r="B220" s="3"/>
      <c r="C220" s="3"/>
      <c r="D220" s="3"/>
      <c r="E220" s="3"/>
      <c r="F220" s="3"/>
      <c r="G220" s="3"/>
      <c r="H220" s="4"/>
      <c r="I220" s="4"/>
      <c r="J220" s="4"/>
      <c r="K220" s="5"/>
    </row>
    <row r="221" spans="1:11" x14ac:dyDescent="0.25">
      <c r="A221" s="5"/>
      <c r="B221" s="3"/>
      <c r="C221" s="3"/>
      <c r="D221" s="3"/>
      <c r="E221" s="3"/>
      <c r="F221" s="3"/>
      <c r="G221" s="3"/>
      <c r="H221" s="4"/>
      <c r="I221" s="4"/>
      <c r="J221" s="4"/>
      <c r="K221" s="5"/>
    </row>
    <row r="222" spans="1:11" x14ac:dyDescent="0.25">
      <c r="A222" s="5"/>
      <c r="B222" s="3"/>
      <c r="C222" s="3"/>
      <c r="D222" s="3"/>
      <c r="E222" s="3"/>
      <c r="F222" s="3"/>
      <c r="G222" s="3"/>
      <c r="H222" s="4"/>
      <c r="I222" s="4"/>
      <c r="J222" s="4"/>
      <c r="K222" s="5"/>
    </row>
    <row r="223" spans="1:11" x14ac:dyDescent="0.25">
      <c r="A223" s="5"/>
      <c r="B223" s="3"/>
      <c r="C223" s="3"/>
      <c r="D223" s="3"/>
      <c r="E223" s="3"/>
      <c r="F223" s="3"/>
      <c r="G223" s="3"/>
      <c r="H223" s="4"/>
      <c r="I223" s="4"/>
      <c r="J223" s="4"/>
      <c r="K223" s="5"/>
    </row>
    <row r="224" spans="1:11" x14ac:dyDescent="0.25">
      <c r="A224" s="5"/>
      <c r="B224" s="3"/>
      <c r="C224" s="3"/>
      <c r="D224" s="3"/>
      <c r="E224" s="3"/>
      <c r="F224" s="3"/>
      <c r="G224" s="3"/>
      <c r="H224" s="4"/>
      <c r="I224" s="4"/>
      <c r="J224" s="4"/>
      <c r="K224" s="5"/>
    </row>
    <row r="225" spans="1:11" x14ac:dyDescent="0.25">
      <c r="A225" s="5"/>
      <c r="B225" s="3"/>
      <c r="C225" s="3"/>
      <c r="D225" s="3"/>
      <c r="E225" s="3"/>
      <c r="F225" s="3"/>
      <c r="G225" s="3"/>
      <c r="H225" s="4"/>
      <c r="I225" s="4"/>
      <c r="J225" s="4"/>
      <c r="K225" s="5"/>
    </row>
    <row r="226" spans="1:11" x14ac:dyDescent="0.25">
      <c r="A226" s="5"/>
      <c r="B226" s="3"/>
      <c r="C226" s="3"/>
      <c r="D226" s="3"/>
      <c r="E226" s="3"/>
      <c r="F226" s="3"/>
      <c r="G226" s="3"/>
      <c r="H226" s="4"/>
      <c r="I226" s="4"/>
      <c r="J226" s="4"/>
      <c r="K226" s="5"/>
    </row>
    <row r="227" spans="1:11" x14ac:dyDescent="0.25">
      <c r="A227" s="5"/>
      <c r="B227" s="3"/>
      <c r="C227" s="3"/>
      <c r="D227" s="3"/>
      <c r="E227" s="3"/>
      <c r="F227" s="3"/>
      <c r="G227" s="3"/>
      <c r="H227" s="4"/>
      <c r="I227" s="4"/>
      <c r="J227" s="4"/>
      <c r="K227" s="5"/>
    </row>
    <row r="228" spans="1:11" x14ac:dyDescent="0.25">
      <c r="A228" s="5"/>
      <c r="B228" s="3"/>
      <c r="C228" s="3"/>
      <c r="D228" s="3"/>
      <c r="E228" s="3"/>
      <c r="F228" s="3"/>
      <c r="G228" s="3"/>
      <c r="H228" s="4"/>
      <c r="I228" s="4"/>
      <c r="J228" s="4"/>
      <c r="K228" s="5"/>
    </row>
    <row r="229" spans="1:11" x14ac:dyDescent="0.25">
      <c r="A229" s="5"/>
      <c r="B229" s="3"/>
      <c r="C229" s="3"/>
      <c r="D229" s="3"/>
      <c r="E229" s="3"/>
      <c r="F229" s="3"/>
      <c r="G229" s="3"/>
      <c r="H229" s="4"/>
      <c r="I229" s="4"/>
      <c r="J229" s="4"/>
      <c r="K229" s="5"/>
    </row>
    <row r="230" spans="1:11" x14ac:dyDescent="0.25">
      <c r="A230" s="5"/>
      <c r="B230" s="3"/>
      <c r="C230" s="3"/>
      <c r="D230" s="3"/>
      <c r="E230" s="3"/>
      <c r="F230" s="3"/>
      <c r="G230" s="3"/>
      <c r="H230" s="4"/>
      <c r="I230" s="4"/>
      <c r="J230" s="4"/>
      <c r="K230" s="5"/>
    </row>
    <row r="231" spans="1:11" x14ac:dyDescent="0.25">
      <c r="A231" s="5"/>
      <c r="B231" s="3"/>
      <c r="C231" s="3"/>
      <c r="D231" s="3"/>
      <c r="E231" s="3"/>
      <c r="F231" s="3"/>
      <c r="G231" s="3"/>
      <c r="H231" s="4"/>
      <c r="I231" s="4"/>
      <c r="J231" s="4"/>
      <c r="K231" s="5"/>
    </row>
    <row r="232" spans="1:11" x14ac:dyDescent="0.25">
      <c r="A232" s="5"/>
      <c r="B232" s="3"/>
      <c r="C232" s="3"/>
      <c r="D232" s="3"/>
      <c r="E232" s="3"/>
      <c r="F232" s="3"/>
      <c r="G232" s="3"/>
      <c r="H232" s="4"/>
      <c r="I232" s="4"/>
      <c r="J232" s="4"/>
      <c r="K232" s="5"/>
    </row>
    <row r="233" spans="1:11" x14ac:dyDescent="0.25">
      <c r="A233" s="5"/>
      <c r="B233" s="3"/>
      <c r="C233" s="3"/>
      <c r="D233" s="3"/>
      <c r="E233" s="3"/>
      <c r="F233" s="3"/>
      <c r="G233" s="3"/>
      <c r="H233" s="4"/>
      <c r="I233" s="4"/>
      <c r="J233" s="4"/>
      <c r="K233" s="5"/>
    </row>
    <row r="234" spans="1:11" x14ac:dyDescent="0.25">
      <c r="A234" s="5"/>
      <c r="B234" s="3"/>
      <c r="C234" s="3"/>
      <c r="D234" s="3"/>
      <c r="E234" s="3"/>
      <c r="F234" s="3"/>
      <c r="G234" s="3"/>
      <c r="H234" s="4"/>
      <c r="I234" s="4"/>
      <c r="J234" s="4"/>
      <c r="K234" s="5"/>
    </row>
    <row r="235" spans="1:11" x14ac:dyDescent="0.25">
      <c r="A235" s="5"/>
      <c r="B235" s="3"/>
      <c r="C235" s="3"/>
      <c r="D235" s="3"/>
      <c r="E235" s="3"/>
      <c r="F235" s="3"/>
      <c r="G235" s="3"/>
      <c r="H235" s="4"/>
      <c r="I235" s="4"/>
      <c r="J235" s="4"/>
      <c r="K235" s="5"/>
    </row>
    <row r="236" spans="1:11" x14ac:dyDescent="0.25">
      <c r="A236" s="5"/>
      <c r="B236" s="3"/>
      <c r="C236" s="3"/>
      <c r="D236" s="3"/>
      <c r="E236" s="3"/>
      <c r="F236" s="3"/>
      <c r="G236" s="3"/>
      <c r="H236" s="4"/>
      <c r="I236" s="4"/>
      <c r="J236" s="4"/>
      <c r="K236" s="5"/>
    </row>
    <row r="237" spans="1:11" x14ac:dyDescent="0.25">
      <c r="A237" s="5"/>
      <c r="B237" s="3"/>
      <c r="C237" s="3"/>
      <c r="D237" s="3"/>
      <c r="E237" s="3"/>
      <c r="F237" s="3"/>
      <c r="G237" s="3"/>
      <c r="H237" s="4"/>
      <c r="I237" s="4"/>
      <c r="J237" s="4"/>
      <c r="K237" s="5"/>
    </row>
    <row r="238" spans="1:11" x14ac:dyDescent="0.25">
      <c r="A238" s="5"/>
      <c r="B238" s="3"/>
      <c r="C238" s="3"/>
      <c r="D238" s="3"/>
      <c r="E238" s="3"/>
      <c r="F238" s="3"/>
      <c r="G238" s="3"/>
      <c r="H238" s="4"/>
      <c r="I238" s="4"/>
      <c r="J238" s="4"/>
      <c r="K238" s="5"/>
    </row>
    <row r="239" spans="1:11" x14ac:dyDescent="0.25">
      <c r="A239" s="5"/>
      <c r="B239" s="3"/>
      <c r="C239" s="3"/>
      <c r="D239" s="3"/>
      <c r="E239" s="3"/>
      <c r="F239" s="3"/>
      <c r="G239" s="3"/>
      <c r="H239" s="4"/>
      <c r="I239" s="4"/>
      <c r="J239" s="4"/>
      <c r="K239" s="5"/>
    </row>
    <row r="240" spans="1:11" x14ac:dyDescent="0.25">
      <c r="A240" s="5"/>
      <c r="B240" s="3"/>
      <c r="C240" s="3"/>
      <c r="D240" s="3"/>
      <c r="E240" s="3"/>
      <c r="F240" s="3"/>
      <c r="G240" s="3"/>
      <c r="H240" s="4"/>
      <c r="I240" s="4"/>
      <c r="J240" s="4"/>
      <c r="K240" s="5"/>
    </row>
    <row r="241" spans="1:11" x14ac:dyDescent="0.25">
      <c r="A241" s="5"/>
      <c r="B241" s="3"/>
      <c r="C241" s="3"/>
      <c r="D241" s="3"/>
      <c r="E241" s="3"/>
      <c r="F241" s="3"/>
      <c r="G241" s="3"/>
      <c r="H241" s="4"/>
      <c r="I241" s="4"/>
      <c r="J241" s="4"/>
      <c r="K241" s="5"/>
    </row>
    <row r="242" spans="1:11" x14ac:dyDescent="0.25">
      <c r="A242" s="5"/>
      <c r="B242" s="3"/>
      <c r="C242" s="3"/>
      <c r="D242" s="3"/>
      <c r="E242" s="3"/>
      <c r="F242" s="3"/>
      <c r="G242" s="3"/>
      <c r="H242" s="4"/>
      <c r="I242" s="4"/>
      <c r="J242" s="4"/>
      <c r="K242" s="5"/>
    </row>
    <row r="243" spans="1:11" x14ac:dyDescent="0.25">
      <c r="A243" s="5"/>
      <c r="B243" s="3"/>
      <c r="C243" s="3"/>
      <c r="D243" s="3"/>
      <c r="E243" s="3"/>
      <c r="F243" s="3"/>
      <c r="G243" s="3"/>
      <c r="H243" s="4"/>
      <c r="I243" s="4"/>
      <c r="J243" s="4"/>
      <c r="K243" s="5"/>
    </row>
    <row r="244" spans="1:11" x14ac:dyDescent="0.25">
      <c r="A244" s="5"/>
      <c r="B244" s="3"/>
      <c r="C244" s="3"/>
      <c r="D244" s="3"/>
      <c r="E244" s="3"/>
      <c r="F244" s="3"/>
      <c r="G244" s="3"/>
      <c r="H244" s="4"/>
      <c r="I244" s="4"/>
      <c r="J244" s="4"/>
      <c r="K244" s="5"/>
    </row>
    <row r="245" spans="1:11" x14ac:dyDescent="0.25">
      <c r="A245" s="5"/>
      <c r="B245" s="3"/>
      <c r="C245" s="3"/>
      <c r="D245" s="3"/>
      <c r="E245" s="3"/>
      <c r="F245" s="3"/>
      <c r="G245" s="3"/>
      <c r="H245" s="4"/>
      <c r="I245" s="4"/>
      <c r="J245" s="4"/>
      <c r="K245" s="5"/>
    </row>
    <row r="246" spans="1:11" x14ac:dyDescent="0.25">
      <c r="A246" s="5"/>
      <c r="B246" s="3"/>
      <c r="C246" s="3"/>
      <c r="D246" s="3"/>
      <c r="E246" s="3"/>
      <c r="F246" s="3"/>
      <c r="G246" s="3"/>
      <c r="H246" s="4"/>
      <c r="I246" s="4"/>
      <c r="J246" s="4"/>
      <c r="K246" s="5"/>
    </row>
    <row r="247" spans="1:11" x14ac:dyDescent="0.25">
      <c r="A247" s="5"/>
      <c r="B247" s="3"/>
      <c r="C247" s="3"/>
      <c r="D247" s="3"/>
      <c r="E247" s="3"/>
      <c r="F247" s="3"/>
      <c r="G247" s="3"/>
      <c r="H247" s="4"/>
      <c r="I247" s="4"/>
      <c r="J247" s="4"/>
      <c r="K247" s="5"/>
    </row>
    <row r="248" spans="1:11" x14ac:dyDescent="0.25">
      <c r="A248" s="5"/>
      <c r="B248" s="3"/>
      <c r="C248" s="3"/>
      <c r="D248" s="3"/>
      <c r="E248" s="3"/>
      <c r="F248" s="3"/>
      <c r="G248" s="3"/>
      <c r="H248" s="4"/>
      <c r="I248" s="4"/>
      <c r="J248" s="4"/>
      <c r="K248" s="5"/>
    </row>
    <row r="249" spans="1:11" x14ac:dyDescent="0.25">
      <c r="A249" s="5"/>
      <c r="B249" s="3"/>
      <c r="C249" s="3"/>
      <c r="D249" s="3"/>
      <c r="E249" s="3"/>
      <c r="F249" s="3"/>
      <c r="G249" s="3"/>
      <c r="H249" s="4"/>
      <c r="I249" s="4"/>
      <c r="J249" s="4"/>
      <c r="K249" s="5"/>
    </row>
    <row r="250" spans="1:11" x14ac:dyDescent="0.25">
      <c r="A250" s="5"/>
      <c r="B250" s="3"/>
      <c r="C250" s="3"/>
      <c r="D250" s="3"/>
      <c r="E250" s="3"/>
      <c r="F250" s="3"/>
      <c r="G250" s="3"/>
      <c r="H250" s="4"/>
      <c r="I250" s="4"/>
      <c r="J250" s="4"/>
      <c r="K250" s="5"/>
    </row>
    <row r="251" spans="1:11" x14ac:dyDescent="0.25">
      <c r="A251" s="5"/>
      <c r="B251" s="3"/>
      <c r="C251" s="3"/>
      <c r="D251" s="3"/>
      <c r="E251" s="3"/>
      <c r="F251" s="3"/>
      <c r="G251" s="3"/>
      <c r="H251" s="4"/>
      <c r="I251" s="4"/>
      <c r="J251" s="4"/>
      <c r="K251" s="5"/>
    </row>
    <row r="252" spans="1:11" x14ac:dyDescent="0.25">
      <c r="A252" s="5"/>
      <c r="B252" s="3"/>
      <c r="C252" s="3"/>
      <c r="D252" s="3"/>
      <c r="E252" s="3"/>
      <c r="F252" s="3"/>
      <c r="G252" s="3"/>
      <c r="H252" s="4"/>
      <c r="I252" s="4"/>
      <c r="J252" s="4"/>
      <c r="K252" s="5"/>
    </row>
    <row r="253" spans="1:11" x14ac:dyDescent="0.25">
      <c r="A253" s="5"/>
      <c r="B253" s="3"/>
      <c r="C253" s="3"/>
      <c r="D253" s="3"/>
      <c r="E253" s="3"/>
      <c r="F253" s="3"/>
      <c r="G253" s="3"/>
      <c r="H253" s="4"/>
      <c r="I253" s="4"/>
      <c r="J253" s="4"/>
      <c r="K253" s="5"/>
    </row>
    <row r="254" spans="1:11" x14ac:dyDescent="0.25">
      <c r="A254" s="5"/>
      <c r="B254" s="3"/>
      <c r="C254" s="3"/>
      <c r="D254" s="3"/>
      <c r="E254" s="3"/>
      <c r="F254" s="3"/>
      <c r="G254" s="3"/>
      <c r="H254" s="4"/>
      <c r="I254" s="4"/>
      <c r="J254" s="4"/>
      <c r="K254" s="5"/>
    </row>
    <row r="255" spans="1:11" x14ac:dyDescent="0.25">
      <c r="A255" s="5"/>
      <c r="B255" s="3"/>
      <c r="C255" s="3"/>
      <c r="D255" s="3"/>
      <c r="E255" s="3"/>
      <c r="F255" s="3"/>
      <c r="G255" s="3"/>
      <c r="H255" s="4"/>
      <c r="I255" s="4"/>
      <c r="J255" s="4"/>
      <c r="K255" s="5"/>
    </row>
    <row r="256" spans="1:11" x14ac:dyDescent="0.25">
      <c r="A256" s="5"/>
      <c r="B256" s="3"/>
      <c r="C256" s="3"/>
      <c r="D256" s="3"/>
      <c r="E256" s="3"/>
      <c r="F256" s="3"/>
      <c r="G256" s="3"/>
      <c r="H256" s="4"/>
      <c r="I256" s="4"/>
      <c r="J256" s="4"/>
      <c r="K256" s="5"/>
    </row>
    <row r="257" spans="1:11" x14ac:dyDescent="0.25">
      <c r="A257" s="5"/>
      <c r="B257" s="3"/>
      <c r="C257" s="3"/>
      <c r="D257" s="3"/>
      <c r="E257" s="3"/>
      <c r="F257" s="3"/>
      <c r="G257" s="3"/>
      <c r="H257" s="4"/>
      <c r="I257" s="4"/>
      <c r="J257" s="4"/>
      <c r="K257" s="5"/>
    </row>
    <row r="258" spans="1:11" x14ac:dyDescent="0.25">
      <c r="A258" s="5"/>
      <c r="B258" s="3"/>
      <c r="C258" s="3"/>
      <c r="D258" s="3"/>
      <c r="E258" s="3"/>
      <c r="F258" s="3"/>
      <c r="G258" s="3"/>
      <c r="H258" s="4"/>
      <c r="I258" s="4"/>
      <c r="J258" s="4"/>
      <c r="K258" s="5"/>
    </row>
    <row r="259" spans="1:11" x14ac:dyDescent="0.25">
      <c r="A259" s="5"/>
      <c r="B259" s="3"/>
      <c r="C259" s="3"/>
      <c r="D259" s="3"/>
      <c r="E259" s="3"/>
      <c r="F259" s="3"/>
      <c r="G259" s="3"/>
      <c r="H259" s="4"/>
      <c r="I259" s="4"/>
      <c r="J259" s="4"/>
      <c r="K259" s="5"/>
    </row>
    <row r="260" spans="1:11" x14ac:dyDescent="0.25">
      <c r="A260" s="5"/>
      <c r="B260" s="3"/>
      <c r="C260" s="3"/>
      <c r="D260" s="3"/>
      <c r="E260" s="3"/>
      <c r="F260" s="3"/>
      <c r="G260" s="3"/>
      <c r="H260" s="4"/>
      <c r="I260" s="4"/>
      <c r="J260" s="4"/>
      <c r="K260" s="5"/>
    </row>
    <row r="261" spans="1:11" x14ac:dyDescent="0.25">
      <c r="A261" s="5"/>
      <c r="B261" s="3"/>
      <c r="C261" s="3"/>
      <c r="D261" s="3"/>
      <c r="E261" s="3"/>
      <c r="F261" s="3"/>
      <c r="G261" s="3"/>
      <c r="H261" s="4"/>
      <c r="I261" s="4"/>
      <c r="J261" s="4"/>
      <c r="K261" s="5"/>
    </row>
    <row r="262" spans="1:11" x14ac:dyDescent="0.25">
      <c r="A262" s="5"/>
      <c r="B262" s="3"/>
      <c r="C262" s="3"/>
      <c r="D262" s="3"/>
      <c r="E262" s="3"/>
      <c r="F262" s="3"/>
      <c r="G262" s="3"/>
      <c r="H262" s="4"/>
      <c r="I262" s="4"/>
      <c r="J262" s="4"/>
      <c r="K262" s="5"/>
    </row>
    <row r="263" spans="1:11" x14ac:dyDescent="0.25">
      <c r="A263" s="5"/>
      <c r="B263" s="3"/>
      <c r="C263" s="3"/>
      <c r="D263" s="3"/>
      <c r="E263" s="3"/>
      <c r="F263" s="3"/>
      <c r="G263" s="3"/>
      <c r="H263" s="4"/>
      <c r="I263" s="4"/>
      <c r="J263" s="4"/>
      <c r="K263" s="5"/>
    </row>
    <row r="264" spans="1:11" x14ac:dyDescent="0.25">
      <c r="A264" s="5"/>
      <c r="B264" s="3"/>
      <c r="C264" s="3"/>
      <c r="D264" s="3"/>
      <c r="E264" s="3"/>
      <c r="F264" s="3"/>
      <c r="G264" s="3"/>
      <c r="H264" s="4"/>
      <c r="I264" s="4"/>
      <c r="J264" s="4"/>
      <c r="K264" s="5"/>
    </row>
    <row r="265" spans="1:11" x14ac:dyDescent="0.25">
      <c r="A265" s="5"/>
      <c r="B265" s="3"/>
      <c r="C265" s="3"/>
      <c r="D265" s="3"/>
      <c r="E265" s="3"/>
      <c r="F265" s="3"/>
      <c r="G265" s="3"/>
      <c r="H265" s="4"/>
      <c r="I265" s="4"/>
      <c r="J265" s="4"/>
      <c r="K265" s="5"/>
    </row>
    <row r="266" spans="1:11" x14ac:dyDescent="0.25">
      <c r="A266" s="5"/>
      <c r="B266" s="3"/>
      <c r="C266" s="3"/>
      <c r="D266" s="3"/>
      <c r="E266" s="3"/>
      <c r="F266" s="3"/>
      <c r="G266" s="3"/>
      <c r="H266" s="4"/>
      <c r="I266" s="4"/>
      <c r="J266" s="4"/>
      <c r="K266" s="5"/>
    </row>
    <row r="267" spans="1:11" x14ac:dyDescent="0.25">
      <c r="A267" s="5"/>
      <c r="B267" s="3"/>
      <c r="C267" s="3"/>
      <c r="D267" s="3"/>
      <c r="E267" s="3"/>
      <c r="F267" s="3"/>
      <c r="G267" s="3"/>
      <c r="H267" s="4"/>
      <c r="I267" s="4"/>
      <c r="J267" s="4"/>
      <c r="K267" s="5"/>
    </row>
    <row r="268" spans="1:11" x14ac:dyDescent="0.25">
      <c r="A268" s="5"/>
      <c r="B268" s="3"/>
      <c r="C268" s="3"/>
      <c r="D268" s="3"/>
      <c r="E268" s="3"/>
      <c r="F268" s="3"/>
      <c r="G268" s="3"/>
      <c r="H268" s="4"/>
      <c r="I268" s="4"/>
      <c r="J268" s="4"/>
      <c r="K268" s="5"/>
    </row>
    <row r="269" spans="1:11" x14ac:dyDescent="0.25">
      <c r="A269" s="5"/>
      <c r="B269" s="3"/>
      <c r="C269" s="3"/>
      <c r="D269" s="3"/>
      <c r="E269" s="3"/>
      <c r="F269" s="3"/>
      <c r="G269" s="3"/>
      <c r="H269" s="4"/>
      <c r="I269" s="4"/>
      <c r="J269" s="4"/>
      <c r="K269" s="5"/>
    </row>
    <row r="270" spans="1:11" x14ac:dyDescent="0.25">
      <c r="A270" s="5"/>
      <c r="B270" s="3"/>
      <c r="C270" s="3"/>
      <c r="D270" s="3"/>
      <c r="E270" s="3"/>
      <c r="F270" s="3"/>
      <c r="G270" s="3"/>
      <c r="H270" s="4"/>
      <c r="I270" s="4"/>
      <c r="J270" s="4"/>
      <c r="K270" s="5"/>
    </row>
    <row r="271" spans="1:11" x14ac:dyDescent="0.25">
      <c r="A271" s="5"/>
      <c r="B271" s="3"/>
      <c r="C271" s="3"/>
      <c r="D271" s="3"/>
      <c r="E271" s="3"/>
      <c r="F271" s="3"/>
      <c r="G271" s="3"/>
      <c r="H271" s="4"/>
      <c r="I271" s="4"/>
      <c r="J271" s="4"/>
      <c r="K271" s="5"/>
    </row>
    <row r="272" spans="1:11" x14ac:dyDescent="0.25">
      <c r="A272" s="5"/>
      <c r="B272" s="3"/>
      <c r="C272" s="3"/>
      <c r="D272" s="3"/>
      <c r="E272" s="3"/>
      <c r="F272" s="3"/>
      <c r="G272" s="3"/>
      <c r="H272" s="4"/>
      <c r="I272" s="4"/>
      <c r="J272" s="4"/>
      <c r="K272" s="5"/>
    </row>
    <row r="273" spans="1:11" x14ac:dyDescent="0.25">
      <c r="A273" s="5"/>
      <c r="B273" s="3"/>
      <c r="C273" s="3"/>
      <c r="D273" s="3"/>
      <c r="E273" s="3"/>
      <c r="F273" s="3"/>
      <c r="G273" s="3"/>
      <c r="H273" s="4"/>
      <c r="I273" s="4"/>
      <c r="J273" s="4"/>
      <c r="K273" s="5"/>
    </row>
    <row r="274" spans="1:11" x14ac:dyDescent="0.25">
      <c r="A274" s="5"/>
      <c r="B274" s="3"/>
      <c r="C274" s="3"/>
      <c r="D274" s="3"/>
      <c r="E274" s="3"/>
      <c r="F274" s="3"/>
      <c r="G274" s="3"/>
      <c r="H274" s="4"/>
      <c r="I274" s="4"/>
      <c r="J274" s="4"/>
      <c r="K274" s="5"/>
    </row>
    <row r="275" spans="1:11" x14ac:dyDescent="0.25">
      <c r="A275" s="5"/>
      <c r="B275" s="3"/>
      <c r="C275" s="3"/>
      <c r="D275" s="3"/>
      <c r="E275" s="3"/>
      <c r="F275" s="3"/>
      <c r="G275" s="3"/>
      <c r="H275" s="4"/>
      <c r="I275" s="4"/>
      <c r="J275" s="4"/>
      <c r="K275" s="5"/>
    </row>
    <row r="276" spans="1:11" x14ac:dyDescent="0.25">
      <c r="A276" s="5"/>
      <c r="B276" s="3"/>
      <c r="C276" s="3"/>
      <c r="D276" s="3"/>
      <c r="E276" s="3"/>
      <c r="F276" s="3"/>
      <c r="G276" s="3"/>
      <c r="H276" s="4"/>
      <c r="I276" s="4"/>
      <c r="J276" s="4"/>
      <c r="K276" s="5"/>
    </row>
    <row r="277" spans="1:11" x14ac:dyDescent="0.25">
      <c r="A277" s="5"/>
      <c r="B277" s="3"/>
      <c r="C277" s="3"/>
      <c r="D277" s="3"/>
      <c r="E277" s="3"/>
      <c r="F277" s="3"/>
      <c r="G277" s="3"/>
      <c r="H277" s="4"/>
      <c r="I277" s="4"/>
      <c r="J277" s="4"/>
      <c r="K277" s="5"/>
    </row>
    <row r="278" spans="1:11" x14ac:dyDescent="0.25">
      <c r="A278" s="5"/>
      <c r="B278" s="3"/>
      <c r="C278" s="3"/>
      <c r="D278" s="3"/>
      <c r="E278" s="3"/>
      <c r="F278" s="3"/>
      <c r="G278" s="3"/>
      <c r="H278" s="4"/>
      <c r="I278" s="4"/>
      <c r="J278" s="4"/>
      <c r="K278" s="5"/>
    </row>
    <row r="279" spans="1:11" x14ac:dyDescent="0.25">
      <c r="A279" s="5"/>
      <c r="B279" s="3"/>
      <c r="C279" s="3"/>
      <c r="D279" s="3"/>
      <c r="E279" s="3"/>
      <c r="F279" s="3"/>
      <c r="G279" s="3"/>
      <c r="H279" s="4"/>
      <c r="I279" s="4"/>
      <c r="J279" s="4"/>
      <c r="K279" s="5"/>
    </row>
    <row r="280" spans="1:11" x14ac:dyDescent="0.25">
      <c r="A280" s="5"/>
      <c r="B280" s="3"/>
      <c r="C280" s="3"/>
      <c r="D280" s="3"/>
      <c r="E280" s="3"/>
      <c r="F280" s="3"/>
      <c r="G280" s="3"/>
      <c r="H280" s="4"/>
      <c r="I280" s="4"/>
      <c r="J280" s="4"/>
      <c r="K280" s="5"/>
    </row>
    <row r="281" spans="1:11" x14ac:dyDescent="0.25">
      <c r="A281" s="5"/>
      <c r="B281" s="3"/>
      <c r="C281" s="3"/>
      <c r="D281" s="3"/>
      <c r="E281" s="3"/>
      <c r="F281" s="3"/>
      <c r="G281" s="3"/>
      <c r="H281" s="4"/>
      <c r="I281" s="4"/>
      <c r="J281" s="4"/>
      <c r="K281" s="5"/>
    </row>
    <row r="282" spans="1:11" x14ac:dyDescent="0.25">
      <c r="A282" s="5"/>
      <c r="B282" s="3"/>
      <c r="C282" s="3"/>
      <c r="D282" s="3"/>
      <c r="E282" s="3"/>
      <c r="F282" s="3"/>
      <c r="G282" s="3"/>
      <c r="H282" s="4"/>
      <c r="I282" s="4"/>
      <c r="J282" s="4"/>
      <c r="K282" s="5"/>
    </row>
    <row r="283" spans="1:11" x14ac:dyDescent="0.25">
      <c r="A283" s="5"/>
      <c r="B283" s="3"/>
      <c r="C283" s="3"/>
      <c r="D283" s="3"/>
      <c r="E283" s="3"/>
      <c r="F283" s="3"/>
      <c r="G283" s="3"/>
      <c r="H283" s="4"/>
      <c r="I283" s="4"/>
      <c r="J283" s="4"/>
      <c r="K283" s="5"/>
    </row>
    <row r="284" spans="1:11" x14ac:dyDescent="0.25">
      <c r="A284" s="5"/>
      <c r="B284" s="3"/>
      <c r="C284" s="3"/>
      <c r="D284" s="3"/>
      <c r="E284" s="3"/>
      <c r="F284" s="3"/>
      <c r="G284" s="3"/>
      <c r="H284" s="4"/>
      <c r="I284" s="4"/>
      <c r="J284" s="4"/>
      <c r="K284" s="5"/>
    </row>
    <row r="285" spans="1:11" x14ac:dyDescent="0.25">
      <c r="A285" s="5"/>
      <c r="B285" s="3"/>
      <c r="C285" s="3"/>
      <c r="D285" s="3"/>
      <c r="E285" s="3"/>
      <c r="F285" s="3"/>
      <c r="G285" s="3"/>
      <c r="H285" s="4"/>
      <c r="I285" s="4"/>
      <c r="J285" s="4"/>
      <c r="K285" s="5"/>
    </row>
    <row r="286" spans="1:11" x14ac:dyDescent="0.25">
      <c r="A286" s="5"/>
      <c r="B286" s="3"/>
      <c r="C286" s="3"/>
      <c r="D286" s="3"/>
      <c r="E286" s="3"/>
      <c r="F286" s="3"/>
      <c r="G286" s="3"/>
      <c r="H286" s="4"/>
      <c r="I286" s="4"/>
      <c r="J286" s="4"/>
      <c r="K286" s="5"/>
    </row>
    <row r="287" spans="1:11" x14ac:dyDescent="0.25">
      <c r="A287" s="5"/>
      <c r="B287" s="3"/>
      <c r="C287" s="3"/>
      <c r="D287" s="3"/>
      <c r="E287" s="3"/>
      <c r="F287" s="3"/>
      <c r="G287" s="3"/>
      <c r="H287" s="4"/>
      <c r="I287" s="4"/>
      <c r="J287" s="4"/>
      <c r="K287" s="5"/>
    </row>
    <row r="288" spans="1:11" x14ac:dyDescent="0.25">
      <c r="A288" s="5"/>
      <c r="B288" s="3"/>
      <c r="C288" s="3"/>
      <c r="D288" s="3"/>
      <c r="E288" s="3"/>
      <c r="F288" s="3"/>
      <c r="G288" s="3"/>
      <c r="H288" s="4"/>
      <c r="I288" s="4"/>
      <c r="J288" s="4"/>
      <c r="K288" s="5"/>
    </row>
    <row r="289" spans="1:11" x14ac:dyDescent="0.25">
      <c r="A289" s="5"/>
      <c r="B289" s="3"/>
      <c r="C289" s="3"/>
      <c r="D289" s="3"/>
      <c r="E289" s="3"/>
      <c r="F289" s="3"/>
      <c r="G289" s="3"/>
      <c r="H289" s="4"/>
      <c r="I289" s="4"/>
      <c r="J289" s="4"/>
      <c r="K289" s="5"/>
    </row>
    <row r="290" spans="1:11" x14ac:dyDescent="0.25">
      <c r="A290" s="5"/>
      <c r="B290" s="3"/>
      <c r="C290" s="3"/>
      <c r="D290" s="3"/>
      <c r="E290" s="3"/>
      <c r="F290" s="3"/>
      <c r="G290" s="3"/>
      <c r="H290" s="4"/>
      <c r="I290" s="4"/>
      <c r="J290" s="4"/>
      <c r="K290" s="5"/>
    </row>
    <row r="291" spans="1:11" x14ac:dyDescent="0.25">
      <c r="A291" s="5"/>
      <c r="B291" s="3"/>
      <c r="C291" s="3"/>
      <c r="D291" s="3"/>
      <c r="E291" s="3"/>
      <c r="F291" s="3"/>
      <c r="G291" s="3"/>
      <c r="H291" s="4"/>
      <c r="I291" s="4"/>
      <c r="J291" s="4"/>
      <c r="K291" s="5"/>
    </row>
    <row r="292" spans="1:11" x14ac:dyDescent="0.25">
      <c r="A292" s="5"/>
      <c r="B292" s="3"/>
      <c r="C292" s="3"/>
      <c r="D292" s="3"/>
      <c r="E292" s="3"/>
      <c r="F292" s="3"/>
      <c r="G292" s="3"/>
      <c r="H292" s="4"/>
      <c r="I292" s="4"/>
      <c r="J292" s="4"/>
      <c r="K292" s="5"/>
    </row>
    <row r="293" spans="1:11" x14ac:dyDescent="0.25">
      <c r="A293" s="5"/>
      <c r="B293" s="3"/>
      <c r="C293" s="3"/>
      <c r="D293" s="3"/>
      <c r="E293" s="3"/>
      <c r="F293" s="3"/>
      <c r="G293" s="3"/>
      <c r="H293" s="4"/>
      <c r="I293" s="4"/>
      <c r="J293" s="4"/>
      <c r="K293" s="5"/>
    </row>
    <row r="294" spans="1:11" x14ac:dyDescent="0.25">
      <c r="A294" s="5"/>
      <c r="B294" s="3"/>
      <c r="C294" s="3"/>
      <c r="D294" s="3"/>
      <c r="E294" s="3"/>
      <c r="F294" s="3"/>
      <c r="G294" s="3"/>
      <c r="H294" s="4"/>
      <c r="I294" s="4"/>
      <c r="J294" s="4"/>
      <c r="K294" s="5"/>
    </row>
    <row r="295" spans="1:11" x14ac:dyDescent="0.25">
      <c r="A295" s="5"/>
      <c r="B295" s="3"/>
      <c r="C295" s="3"/>
      <c r="D295" s="3"/>
      <c r="E295" s="3"/>
      <c r="F295" s="3"/>
      <c r="G295" s="3"/>
      <c r="H295" s="4"/>
      <c r="I295" s="4"/>
      <c r="J295" s="4"/>
      <c r="K295" s="5"/>
    </row>
    <row r="296" spans="1:11" x14ac:dyDescent="0.25">
      <c r="A296" s="5"/>
      <c r="B296" s="3"/>
      <c r="C296" s="3"/>
      <c r="D296" s="3"/>
      <c r="E296" s="3"/>
      <c r="F296" s="3"/>
      <c r="G296" s="3"/>
      <c r="H296" s="4"/>
      <c r="I296" s="4"/>
      <c r="J296" s="4"/>
      <c r="K296" s="5"/>
    </row>
    <row r="297" spans="1:11" x14ac:dyDescent="0.25">
      <c r="A297" s="5"/>
      <c r="B297" s="3"/>
      <c r="C297" s="3"/>
      <c r="D297" s="3"/>
      <c r="E297" s="3"/>
      <c r="F297" s="3"/>
      <c r="G297" s="3"/>
      <c r="H297" s="4"/>
      <c r="I297" s="4"/>
      <c r="J297" s="4"/>
      <c r="K297" s="5"/>
    </row>
    <row r="298" spans="1:11" x14ac:dyDescent="0.25">
      <c r="A298" s="5"/>
      <c r="B298" s="3"/>
      <c r="C298" s="3"/>
      <c r="D298" s="3"/>
      <c r="E298" s="3"/>
      <c r="F298" s="3"/>
      <c r="G298" s="3"/>
      <c r="H298" s="4"/>
      <c r="I298" s="4"/>
      <c r="J298" s="4"/>
      <c r="K298" s="5"/>
    </row>
    <row r="299" spans="1:11" x14ac:dyDescent="0.25">
      <c r="A299" s="5"/>
      <c r="B299" s="3"/>
      <c r="C299" s="3"/>
      <c r="D299" s="3"/>
      <c r="E299" s="3"/>
      <c r="F299" s="3"/>
      <c r="G299" s="3"/>
      <c r="H299" s="4"/>
      <c r="I299" s="4"/>
      <c r="J299" s="4"/>
      <c r="K299" s="5"/>
    </row>
    <row r="300" spans="1:11" x14ac:dyDescent="0.25">
      <c r="A300" s="5"/>
      <c r="B300" s="3"/>
      <c r="C300" s="3"/>
      <c r="D300" s="3"/>
      <c r="E300" s="3"/>
      <c r="F300" s="3"/>
      <c r="G300" s="3"/>
      <c r="H300" s="4"/>
      <c r="I300" s="4"/>
      <c r="J300" s="4"/>
      <c r="K300" s="5"/>
    </row>
    <row r="301" spans="1:11" x14ac:dyDescent="0.25">
      <c r="A301" s="5"/>
      <c r="B301" s="3"/>
      <c r="C301" s="3"/>
      <c r="D301" s="3"/>
      <c r="E301" s="3"/>
      <c r="F301" s="3"/>
      <c r="G301" s="3"/>
      <c r="H301" s="4"/>
      <c r="I301" s="4"/>
      <c r="J301" s="4"/>
      <c r="K301" s="5"/>
    </row>
    <row r="302" spans="1:11" x14ac:dyDescent="0.25">
      <c r="A302" s="5"/>
      <c r="B302" s="3"/>
      <c r="C302" s="3"/>
      <c r="D302" s="3"/>
      <c r="E302" s="3"/>
      <c r="F302" s="3"/>
      <c r="G302" s="3"/>
      <c r="H302" s="4"/>
      <c r="I302" s="4"/>
      <c r="J302" s="4"/>
      <c r="K302" s="5"/>
    </row>
    <row r="303" spans="1:11" x14ac:dyDescent="0.25">
      <c r="A303" s="5"/>
      <c r="B303" s="3"/>
      <c r="C303" s="3"/>
      <c r="D303" s="3"/>
      <c r="E303" s="3"/>
      <c r="F303" s="3"/>
      <c r="G303" s="3"/>
      <c r="H303" s="4"/>
      <c r="I303" s="4"/>
      <c r="J303" s="4"/>
      <c r="K303" s="5"/>
    </row>
    <row r="304" spans="1:11" x14ac:dyDescent="0.25">
      <c r="A304" s="5"/>
      <c r="B304" s="3"/>
      <c r="C304" s="3"/>
      <c r="D304" s="3"/>
      <c r="E304" s="3"/>
      <c r="F304" s="3"/>
      <c r="G304" s="3"/>
      <c r="H304" s="4"/>
      <c r="I304" s="4"/>
      <c r="J304" s="4"/>
      <c r="K304" s="5"/>
    </row>
    <row r="305" spans="1:11" x14ac:dyDescent="0.25">
      <c r="A305" s="5"/>
      <c r="B305" s="3"/>
      <c r="C305" s="3"/>
      <c r="D305" s="3"/>
      <c r="E305" s="3"/>
      <c r="F305" s="3"/>
      <c r="G305" s="3"/>
      <c r="H305" s="4"/>
      <c r="I305" s="4"/>
      <c r="J305" s="4"/>
      <c r="K305" s="5"/>
    </row>
    <row r="306" spans="1:11" x14ac:dyDescent="0.25">
      <c r="A306" s="5"/>
      <c r="B306" s="3"/>
      <c r="C306" s="3"/>
      <c r="D306" s="3"/>
      <c r="E306" s="3"/>
      <c r="F306" s="3"/>
      <c r="G306" s="3"/>
      <c r="H306" s="4"/>
      <c r="I306" s="4"/>
      <c r="J306" s="4"/>
      <c r="K306" s="5"/>
    </row>
    <row r="307" spans="1:11" x14ac:dyDescent="0.25">
      <c r="A307" s="5"/>
      <c r="B307" s="3"/>
      <c r="C307" s="3"/>
      <c r="D307" s="3"/>
      <c r="E307" s="3"/>
      <c r="F307" s="3"/>
      <c r="G307" s="3"/>
      <c r="H307" s="4"/>
      <c r="I307" s="4"/>
      <c r="J307" s="4"/>
      <c r="K307" s="5"/>
    </row>
    <row r="308" spans="1:11" x14ac:dyDescent="0.25">
      <c r="A308" s="5"/>
      <c r="B308" s="3"/>
      <c r="C308" s="3"/>
      <c r="D308" s="3"/>
      <c r="E308" s="3"/>
      <c r="F308" s="3"/>
      <c r="G308" s="3"/>
      <c r="H308" s="4"/>
      <c r="I308" s="4"/>
      <c r="J308" s="4"/>
      <c r="K308" s="5"/>
    </row>
    <row r="309" spans="1:11" x14ac:dyDescent="0.25">
      <c r="A309" s="5"/>
      <c r="B309" s="3"/>
      <c r="C309" s="3"/>
      <c r="D309" s="3"/>
      <c r="E309" s="3"/>
      <c r="F309" s="3"/>
      <c r="G309" s="3"/>
      <c r="H309" s="4"/>
      <c r="I309" s="4"/>
      <c r="J309" s="4"/>
      <c r="K309" s="5"/>
    </row>
    <row r="310" spans="1:11" x14ac:dyDescent="0.25">
      <c r="A310" s="5"/>
      <c r="B310" s="3"/>
      <c r="C310" s="3"/>
      <c r="D310" s="3"/>
      <c r="E310" s="3"/>
      <c r="F310" s="3"/>
      <c r="G310" s="3"/>
      <c r="H310" s="4"/>
      <c r="I310" s="4"/>
      <c r="J310" s="4"/>
      <c r="K310" s="5"/>
    </row>
    <row r="311" spans="1:11" x14ac:dyDescent="0.25">
      <c r="A311" s="5"/>
      <c r="B311" s="3"/>
      <c r="C311" s="3"/>
      <c r="D311" s="3"/>
      <c r="E311" s="3"/>
      <c r="F311" s="3"/>
      <c r="G311" s="3"/>
      <c r="H311" s="4"/>
      <c r="I311" s="4"/>
      <c r="J311" s="4"/>
      <c r="K311" s="5"/>
    </row>
    <row r="312" spans="1:11" x14ac:dyDescent="0.25">
      <c r="A312" s="5"/>
      <c r="B312" s="3"/>
      <c r="C312" s="3"/>
      <c r="D312" s="3"/>
      <c r="E312" s="3"/>
      <c r="F312" s="3"/>
      <c r="G312" s="3"/>
      <c r="H312" s="4"/>
      <c r="I312" s="4"/>
      <c r="J312" s="4"/>
      <c r="K312" s="5"/>
    </row>
    <row r="313" spans="1:11" x14ac:dyDescent="0.25">
      <c r="A313" s="5"/>
      <c r="B313" s="3"/>
      <c r="C313" s="3"/>
      <c r="D313" s="3"/>
      <c r="E313" s="3"/>
      <c r="F313" s="3"/>
      <c r="G313" s="3"/>
      <c r="H313" s="4"/>
      <c r="I313" s="4"/>
      <c r="J313" s="4"/>
      <c r="K313" s="5"/>
    </row>
    <row r="314" spans="1:11" x14ac:dyDescent="0.25">
      <c r="A314" s="5"/>
      <c r="B314" s="3"/>
      <c r="C314" s="3"/>
      <c r="D314" s="3"/>
      <c r="E314" s="3"/>
      <c r="F314" s="3"/>
      <c r="G314" s="3"/>
      <c r="H314" s="4"/>
      <c r="I314" s="4"/>
      <c r="J314" s="4"/>
      <c r="K314" s="5"/>
    </row>
    <row r="315" spans="1:11" x14ac:dyDescent="0.25">
      <c r="A315" s="5"/>
      <c r="B315" s="3"/>
      <c r="C315" s="3"/>
      <c r="D315" s="3"/>
      <c r="E315" s="3"/>
      <c r="F315" s="3"/>
      <c r="G315" s="3"/>
      <c r="H315" s="4"/>
      <c r="I315" s="4"/>
      <c r="J315" s="4"/>
      <c r="K315" s="5"/>
    </row>
    <row r="316" spans="1:11" x14ac:dyDescent="0.25">
      <c r="A316" s="5"/>
      <c r="B316" s="3"/>
      <c r="C316" s="3"/>
      <c r="D316" s="3"/>
      <c r="E316" s="3"/>
      <c r="F316" s="3"/>
      <c r="G316" s="3"/>
      <c r="H316" s="4"/>
      <c r="I316" s="4"/>
      <c r="J316" s="4"/>
      <c r="K316" s="5"/>
    </row>
    <row r="317" spans="1:11" x14ac:dyDescent="0.25">
      <c r="A317" s="5"/>
      <c r="B317" s="3"/>
      <c r="C317" s="3"/>
      <c r="D317" s="3"/>
      <c r="E317" s="3"/>
      <c r="F317" s="3"/>
      <c r="G317" s="3"/>
      <c r="H317" s="4"/>
      <c r="I317" s="4"/>
      <c r="J317" s="4"/>
      <c r="K317" s="5"/>
    </row>
    <row r="318" spans="1:11" x14ac:dyDescent="0.25">
      <c r="A318" s="5"/>
      <c r="B318" s="3"/>
      <c r="C318" s="3"/>
      <c r="D318" s="3"/>
      <c r="E318" s="3"/>
      <c r="F318" s="3"/>
      <c r="G318" s="3"/>
      <c r="H318" s="4"/>
      <c r="I318" s="4"/>
      <c r="J318" s="4"/>
      <c r="K318" s="5"/>
    </row>
    <row r="319" spans="1:11" x14ac:dyDescent="0.25">
      <c r="A319" s="5"/>
      <c r="B319" s="3"/>
      <c r="C319" s="3"/>
      <c r="D319" s="3"/>
      <c r="E319" s="3"/>
      <c r="F319" s="3"/>
      <c r="G319" s="3"/>
      <c r="H319" s="4"/>
      <c r="I319" s="4"/>
      <c r="J319" s="4"/>
      <c r="K319" s="5"/>
    </row>
    <row r="320" spans="1:11" x14ac:dyDescent="0.25">
      <c r="A320" s="5"/>
      <c r="B320" s="3"/>
      <c r="C320" s="3"/>
      <c r="D320" s="3"/>
      <c r="E320" s="3"/>
      <c r="F320" s="3"/>
      <c r="G320" s="3"/>
      <c r="H320" s="4"/>
      <c r="I320" s="4"/>
      <c r="J320" s="4"/>
      <c r="K320" s="5"/>
    </row>
    <row r="321" spans="1:11" x14ac:dyDescent="0.25">
      <c r="A321" s="5"/>
      <c r="B321" s="3"/>
      <c r="C321" s="3"/>
      <c r="D321" s="3"/>
      <c r="E321" s="3"/>
      <c r="F321" s="3"/>
      <c r="G321" s="3"/>
      <c r="H321" s="4"/>
      <c r="I321" s="4"/>
      <c r="J321" s="4"/>
      <c r="K321" s="5"/>
    </row>
    <row r="322" spans="1:11" x14ac:dyDescent="0.25">
      <c r="A322" s="5"/>
      <c r="B322" s="3"/>
      <c r="C322" s="3"/>
      <c r="D322" s="3"/>
      <c r="E322" s="3"/>
      <c r="F322" s="3"/>
      <c r="G322" s="3"/>
      <c r="H322" s="4"/>
      <c r="I322" s="4"/>
      <c r="J322" s="4"/>
      <c r="K322" s="5"/>
    </row>
    <row r="323" spans="1:11" x14ac:dyDescent="0.25">
      <c r="A323" s="5"/>
      <c r="B323" s="3"/>
      <c r="C323" s="3"/>
      <c r="D323" s="3"/>
      <c r="E323" s="3"/>
      <c r="F323" s="3"/>
      <c r="G323" s="3"/>
      <c r="H323" s="4"/>
      <c r="I323" s="4"/>
      <c r="J323" s="4"/>
      <c r="K323" s="5"/>
    </row>
    <row r="324" spans="1:11" x14ac:dyDescent="0.25">
      <c r="A324" s="5"/>
      <c r="B324" s="3"/>
      <c r="C324" s="3"/>
      <c r="D324" s="3"/>
      <c r="E324" s="3"/>
      <c r="F324" s="3"/>
      <c r="G324" s="3"/>
      <c r="H324" s="4"/>
      <c r="I324" s="4"/>
      <c r="J324" s="4"/>
      <c r="K324" s="5"/>
    </row>
    <row r="325" spans="1:11" x14ac:dyDescent="0.25">
      <c r="A325" s="5"/>
      <c r="B325" s="3"/>
      <c r="C325" s="3"/>
      <c r="D325" s="3"/>
      <c r="E325" s="3"/>
      <c r="F325" s="3"/>
      <c r="G325" s="3"/>
      <c r="H325" s="4"/>
      <c r="I325" s="4"/>
      <c r="J325" s="4"/>
      <c r="K325" s="5"/>
    </row>
    <row r="326" spans="1:11" x14ac:dyDescent="0.25">
      <c r="A326" s="5"/>
      <c r="B326" s="3"/>
      <c r="C326" s="3"/>
      <c r="D326" s="3"/>
      <c r="E326" s="3"/>
      <c r="F326" s="3"/>
      <c r="G326" s="3"/>
      <c r="H326" s="4"/>
      <c r="I326" s="4"/>
      <c r="J326" s="4"/>
      <c r="K326" s="5"/>
    </row>
    <row r="327" spans="1:11" x14ac:dyDescent="0.25">
      <c r="A327" s="5"/>
      <c r="B327" s="3"/>
      <c r="C327" s="3"/>
      <c r="D327" s="3"/>
      <c r="E327" s="3"/>
      <c r="F327" s="3"/>
      <c r="G327" s="3"/>
      <c r="H327" s="4"/>
      <c r="I327" s="4"/>
      <c r="J327" s="4"/>
      <c r="K327" s="5"/>
    </row>
    <row r="328" spans="1:11" x14ac:dyDescent="0.25">
      <c r="A328" s="5"/>
      <c r="B328" s="3"/>
      <c r="C328" s="3"/>
      <c r="D328" s="3"/>
      <c r="E328" s="3"/>
      <c r="F328" s="3"/>
      <c r="G328" s="3"/>
      <c r="H328" s="4"/>
      <c r="I328" s="4"/>
      <c r="J328" s="4"/>
      <c r="K328" s="5"/>
    </row>
    <row r="329" spans="1:11" x14ac:dyDescent="0.25">
      <c r="A329" s="5"/>
      <c r="B329" s="3"/>
      <c r="C329" s="3"/>
      <c r="D329" s="3"/>
      <c r="E329" s="3"/>
      <c r="F329" s="3"/>
      <c r="G329" s="3"/>
      <c r="H329" s="4"/>
      <c r="I329" s="4"/>
      <c r="J329" s="4"/>
      <c r="K329" s="5"/>
    </row>
    <row r="330" spans="1:11" x14ac:dyDescent="0.25">
      <c r="A330" s="5"/>
      <c r="B330" s="3"/>
      <c r="C330" s="3"/>
      <c r="D330" s="3"/>
      <c r="E330" s="3"/>
      <c r="F330" s="3"/>
      <c r="G330" s="3"/>
      <c r="H330" s="4"/>
      <c r="I330" s="4"/>
      <c r="J330" s="4"/>
      <c r="K330" s="5"/>
    </row>
    <row r="331" spans="1:11" x14ac:dyDescent="0.25">
      <c r="A331" s="5"/>
      <c r="B331" s="3"/>
      <c r="C331" s="3"/>
      <c r="D331" s="3"/>
      <c r="E331" s="3"/>
      <c r="F331" s="3"/>
      <c r="G331" s="3"/>
      <c r="H331" s="4"/>
      <c r="I331" s="4"/>
      <c r="J331" s="4"/>
      <c r="K331" s="5"/>
    </row>
    <row r="332" spans="1:11" x14ac:dyDescent="0.25">
      <c r="A332" s="5"/>
      <c r="B332" s="3"/>
      <c r="C332" s="3"/>
      <c r="D332" s="3"/>
      <c r="E332" s="3"/>
      <c r="F332" s="3"/>
      <c r="G332" s="3"/>
      <c r="H332" s="4"/>
      <c r="I332" s="4"/>
      <c r="J332" s="4"/>
      <c r="K332" s="5"/>
    </row>
    <row r="333" spans="1:11" x14ac:dyDescent="0.25">
      <c r="A333" s="5"/>
      <c r="B333" s="3"/>
      <c r="C333" s="3"/>
      <c r="D333" s="3"/>
      <c r="E333" s="3"/>
      <c r="F333" s="3"/>
      <c r="G333" s="3"/>
      <c r="H333" s="4"/>
      <c r="I333" s="4"/>
      <c r="J333" s="4"/>
      <c r="K333" s="5"/>
    </row>
    <row r="334" spans="1:11" x14ac:dyDescent="0.25">
      <c r="A334" s="5"/>
      <c r="B334" s="3"/>
      <c r="C334" s="3"/>
      <c r="D334" s="3"/>
      <c r="E334" s="3"/>
      <c r="F334" s="3"/>
      <c r="G334" s="3"/>
      <c r="H334" s="4"/>
      <c r="I334" s="4"/>
      <c r="J334" s="4"/>
      <c r="K334" s="5"/>
    </row>
    <row r="335" spans="1:11" x14ac:dyDescent="0.25">
      <c r="A335" s="5"/>
      <c r="B335" s="3"/>
      <c r="C335" s="3"/>
      <c r="D335" s="3"/>
      <c r="E335" s="3"/>
      <c r="F335" s="3"/>
      <c r="G335" s="3"/>
      <c r="H335" s="4"/>
      <c r="I335" s="4"/>
      <c r="J335" s="4"/>
      <c r="K335" s="5"/>
    </row>
    <row r="336" spans="1:11" x14ac:dyDescent="0.25">
      <c r="A336" s="5"/>
      <c r="B336" s="3"/>
      <c r="C336" s="3"/>
      <c r="D336" s="3"/>
      <c r="E336" s="3"/>
      <c r="F336" s="3"/>
      <c r="G336" s="3"/>
      <c r="H336" s="4"/>
      <c r="I336" s="4"/>
      <c r="J336" s="4"/>
      <c r="K336" s="5"/>
    </row>
    <row r="337" spans="1:11" x14ac:dyDescent="0.25">
      <c r="A337" s="5"/>
      <c r="B337" s="3"/>
      <c r="C337" s="3"/>
      <c r="D337" s="3"/>
      <c r="E337" s="3"/>
      <c r="F337" s="3"/>
      <c r="G337" s="3"/>
      <c r="H337" s="4"/>
      <c r="I337" s="4"/>
      <c r="J337" s="4"/>
      <c r="K337" s="5"/>
    </row>
    <row r="338" spans="1:11" x14ac:dyDescent="0.25">
      <c r="A338" s="5"/>
      <c r="B338" s="3"/>
      <c r="C338" s="3"/>
      <c r="D338" s="3"/>
      <c r="E338" s="3"/>
      <c r="F338" s="3"/>
      <c r="G338" s="3"/>
      <c r="H338" s="4"/>
      <c r="I338" s="4"/>
      <c r="J338" s="4"/>
      <c r="K338" s="5"/>
    </row>
    <row r="339" spans="1:11" x14ac:dyDescent="0.25">
      <c r="A339" s="5"/>
      <c r="B339" s="3"/>
      <c r="C339" s="3"/>
      <c r="D339" s="3"/>
      <c r="E339" s="3"/>
      <c r="F339" s="3"/>
      <c r="G339" s="3"/>
      <c r="H339" s="4"/>
      <c r="I339" s="4"/>
      <c r="J339" s="4"/>
      <c r="K339" s="5"/>
    </row>
    <row r="340" spans="1:11" x14ac:dyDescent="0.25">
      <c r="A340" s="5"/>
      <c r="B340" s="3"/>
      <c r="C340" s="3"/>
      <c r="D340" s="3"/>
      <c r="E340" s="3"/>
      <c r="F340" s="3"/>
      <c r="G340" s="3"/>
      <c r="H340" s="4"/>
      <c r="I340" s="4"/>
      <c r="J340" s="4"/>
      <c r="K340" s="5"/>
    </row>
    <row r="341" spans="1:11" x14ac:dyDescent="0.25">
      <c r="A341" s="5"/>
      <c r="B341" s="3"/>
      <c r="C341" s="3"/>
      <c r="D341" s="3"/>
      <c r="E341" s="3"/>
      <c r="F341" s="3"/>
      <c r="G341" s="3"/>
      <c r="H341" s="4"/>
      <c r="I341" s="4"/>
      <c r="J341" s="4"/>
      <c r="K341" s="5"/>
    </row>
    <row r="342" spans="1:11" x14ac:dyDescent="0.25">
      <c r="A342" s="5"/>
      <c r="B342" s="3"/>
      <c r="C342" s="3"/>
      <c r="D342" s="3"/>
      <c r="E342" s="3"/>
      <c r="F342" s="3"/>
      <c r="G342" s="3"/>
      <c r="H342" s="4"/>
      <c r="I342" s="4"/>
      <c r="J342" s="4"/>
      <c r="K342" s="5"/>
    </row>
    <row r="343" spans="1:11" x14ac:dyDescent="0.25">
      <c r="A343" s="5"/>
      <c r="B343" s="3"/>
      <c r="C343" s="3"/>
      <c r="D343" s="3"/>
      <c r="E343" s="3"/>
      <c r="F343" s="3"/>
      <c r="G343" s="3"/>
      <c r="H343" s="4"/>
      <c r="I343" s="4"/>
      <c r="J343" s="4"/>
      <c r="K343" s="5"/>
    </row>
    <row r="344" spans="1:11" x14ac:dyDescent="0.25">
      <c r="A344" s="5"/>
      <c r="B344" s="3"/>
      <c r="C344" s="3"/>
      <c r="D344" s="3"/>
      <c r="E344" s="3"/>
      <c r="F344" s="3"/>
      <c r="G344" s="3"/>
      <c r="H344" s="4"/>
      <c r="I344" s="4"/>
      <c r="J344" s="4"/>
      <c r="K344" s="5"/>
    </row>
    <row r="345" spans="1:11" x14ac:dyDescent="0.25">
      <c r="A345" s="5"/>
      <c r="B345" s="3"/>
      <c r="C345" s="3"/>
      <c r="D345" s="3"/>
      <c r="E345" s="3"/>
      <c r="F345" s="3"/>
      <c r="G345" s="3"/>
      <c r="H345" s="4"/>
      <c r="I345" s="4"/>
      <c r="J345" s="4"/>
      <c r="K345" s="5"/>
    </row>
    <row r="346" spans="1:11" x14ac:dyDescent="0.25">
      <c r="A346" s="5"/>
      <c r="B346" s="3"/>
      <c r="C346" s="3"/>
      <c r="D346" s="3"/>
      <c r="E346" s="3"/>
      <c r="F346" s="3"/>
      <c r="G346" s="3"/>
      <c r="H346" s="4"/>
      <c r="I346" s="4"/>
      <c r="J346" s="4"/>
      <c r="K346" s="5"/>
    </row>
    <row r="347" spans="1:11" x14ac:dyDescent="0.25">
      <c r="A347" s="5"/>
      <c r="B347" s="3"/>
      <c r="C347" s="3"/>
      <c r="D347" s="3"/>
      <c r="E347" s="3"/>
      <c r="F347" s="3"/>
      <c r="G347" s="3"/>
      <c r="H347" s="4"/>
      <c r="I347" s="4"/>
      <c r="J347" s="4"/>
      <c r="K347" s="5"/>
    </row>
    <row r="348" spans="1:11" x14ac:dyDescent="0.25">
      <c r="A348" s="5"/>
      <c r="B348" s="3"/>
      <c r="C348" s="3"/>
      <c r="D348" s="3"/>
      <c r="E348" s="3"/>
      <c r="F348" s="3"/>
      <c r="G348" s="3"/>
      <c r="H348" s="4"/>
      <c r="I348" s="4"/>
      <c r="J348" s="4"/>
      <c r="K348" s="5"/>
    </row>
    <row r="349" spans="1:11" x14ac:dyDescent="0.25">
      <c r="A349" s="5"/>
      <c r="B349" s="3"/>
      <c r="C349" s="3"/>
      <c r="D349" s="3"/>
      <c r="E349" s="3"/>
      <c r="F349" s="3"/>
      <c r="G349" s="3"/>
      <c r="H349" s="4"/>
      <c r="I349" s="4"/>
      <c r="J349" s="4"/>
      <c r="K349" s="5"/>
    </row>
    <row r="350" spans="1:11" x14ac:dyDescent="0.25">
      <c r="A350" s="5"/>
      <c r="B350" s="3"/>
      <c r="C350" s="3"/>
      <c r="D350" s="3"/>
      <c r="E350" s="3"/>
      <c r="F350" s="3"/>
      <c r="G350" s="3"/>
      <c r="H350" s="4"/>
      <c r="I350" s="4"/>
      <c r="J350" s="4"/>
      <c r="K350" s="5"/>
    </row>
    <row r="351" spans="1:11" x14ac:dyDescent="0.25">
      <c r="A351" s="5"/>
      <c r="B351" s="3"/>
      <c r="C351" s="3"/>
      <c r="D351" s="3"/>
      <c r="E351" s="3"/>
      <c r="F351" s="3"/>
      <c r="G351" s="3"/>
      <c r="H351" s="4"/>
      <c r="I351" s="4"/>
      <c r="J351" s="4"/>
      <c r="K351" s="5"/>
    </row>
    <row r="352" spans="1:11" x14ac:dyDescent="0.25">
      <c r="A352" s="5"/>
      <c r="B352" s="3"/>
      <c r="C352" s="3"/>
      <c r="D352" s="3"/>
      <c r="E352" s="3"/>
      <c r="F352" s="3"/>
      <c r="G352" s="3"/>
      <c r="H352" s="4"/>
      <c r="I352" s="4"/>
      <c r="J352" s="4"/>
      <c r="K352" s="5"/>
    </row>
    <row r="353" spans="1:11" x14ac:dyDescent="0.25">
      <c r="A353" s="5"/>
      <c r="B353" s="3"/>
      <c r="C353" s="3"/>
      <c r="D353" s="3"/>
      <c r="E353" s="3"/>
      <c r="F353" s="3"/>
      <c r="G353" s="3"/>
      <c r="H353" s="4"/>
      <c r="I353" s="4"/>
      <c r="J353" s="4"/>
      <c r="K353" s="5"/>
    </row>
    <row r="354" spans="1:11" x14ac:dyDescent="0.25">
      <c r="A354" s="5"/>
      <c r="B354" s="3"/>
      <c r="C354" s="3"/>
      <c r="D354" s="3"/>
      <c r="E354" s="3"/>
      <c r="F354" s="3"/>
      <c r="G354" s="3"/>
      <c r="H354" s="4"/>
      <c r="I354" s="4"/>
      <c r="J354" s="4"/>
      <c r="K354" s="5"/>
    </row>
    <row r="355" spans="1:11" x14ac:dyDescent="0.25">
      <c r="A355" s="5"/>
      <c r="B355" s="3"/>
      <c r="C355" s="3"/>
      <c r="D355" s="3"/>
      <c r="E355" s="3"/>
      <c r="F355" s="3"/>
      <c r="G355" s="3"/>
      <c r="H355" s="4"/>
      <c r="I355" s="4"/>
      <c r="J355" s="4"/>
      <c r="K355" s="5"/>
    </row>
    <row r="356" spans="1:11" x14ac:dyDescent="0.25">
      <c r="A356" s="5"/>
      <c r="B356" s="3"/>
      <c r="C356" s="3"/>
      <c r="D356" s="3"/>
      <c r="E356" s="3"/>
      <c r="F356" s="3"/>
      <c r="G356" s="3"/>
      <c r="H356" s="4"/>
      <c r="I356" s="4"/>
      <c r="J356" s="4"/>
      <c r="K356" s="5"/>
    </row>
    <row r="357" spans="1:11" x14ac:dyDescent="0.25">
      <c r="A357" s="5"/>
      <c r="B357" s="3"/>
      <c r="C357" s="3"/>
      <c r="D357" s="3"/>
      <c r="E357" s="3"/>
      <c r="F357" s="3"/>
      <c r="G357" s="3"/>
      <c r="H357" s="4"/>
      <c r="I357" s="4"/>
      <c r="J357" s="4"/>
      <c r="K357" s="5"/>
    </row>
    <row r="358" spans="1:11" x14ac:dyDescent="0.25">
      <c r="A358" s="5"/>
      <c r="B358" s="3"/>
      <c r="C358" s="3"/>
      <c r="D358" s="3"/>
      <c r="E358" s="3"/>
      <c r="F358" s="3"/>
      <c r="G358" s="3"/>
      <c r="H358" s="4"/>
      <c r="I358" s="4"/>
      <c r="J358" s="4"/>
      <c r="K358" s="5"/>
    </row>
    <row r="359" spans="1:11" x14ac:dyDescent="0.25">
      <c r="A359" s="5"/>
      <c r="B359" s="3"/>
      <c r="C359" s="3"/>
      <c r="D359" s="3"/>
      <c r="E359" s="3"/>
      <c r="F359" s="3"/>
      <c r="G359" s="3"/>
      <c r="H359" s="4"/>
      <c r="I359" s="4"/>
      <c r="J359" s="4"/>
      <c r="K359" s="5"/>
    </row>
    <row r="360" spans="1:11" x14ac:dyDescent="0.25">
      <c r="A360" s="5"/>
      <c r="B360" s="3"/>
      <c r="C360" s="3"/>
      <c r="D360" s="3"/>
      <c r="E360" s="3"/>
      <c r="F360" s="3"/>
      <c r="G360" s="3"/>
      <c r="H360" s="4"/>
      <c r="I360" s="4"/>
      <c r="J360" s="4"/>
      <c r="K360" s="5"/>
    </row>
    <row r="361" spans="1:11" x14ac:dyDescent="0.25">
      <c r="A361" s="5"/>
      <c r="B361" s="3"/>
      <c r="C361" s="3"/>
      <c r="D361" s="3"/>
      <c r="E361" s="3"/>
      <c r="F361" s="3"/>
      <c r="G361" s="3"/>
      <c r="H361" s="4"/>
      <c r="I361" s="4"/>
      <c r="J361" s="4"/>
      <c r="K361" s="5"/>
    </row>
    <row r="362" spans="1:11" x14ac:dyDescent="0.25">
      <c r="A362" s="5"/>
      <c r="B362" s="3"/>
      <c r="C362" s="3"/>
      <c r="D362" s="3"/>
      <c r="E362" s="3"/>
      <c r="F362" s="3"/>
      <c r="G362" s="3"/>
      <c r="H362" s="4"/>
      <c r="I362" s="4"/>
      <c r="J362" s="4"/>
      <c r="K362" s="5"/>
    </row>
    <row r="363" spans="1:11" x14ac:dyDescent="0.25">
      <c r="A363" s="5"/>
      <c r="B363" s="3"/>
      <c r="C363" s="3"/>
      <c r="D363" s="3"/>
      <c r="E363" s="3"/>
      <c r="F363" s="3"/>
      <c r="G363" s="3"/>
      <c r="H363" s="4"/>
      <c r="I363" s="4"/>
      <c r="J363" s="4"/>
      <c r="K363" s="5"/>
    </row>
    <row r="364" spans="1:11" x14ac:dyDescent="0.25">
      <c r="A364" s="5"/>
      <c r="B364" s="3"/>
      <c r="C364" s="3"/>
      <c r="D364" s="3"/>
      <c r="E364" s="3"/>
      <c r="F364" s="3"/>
      <c r="G364" s="3"/>
      <c r="H364" s="4"/>
      <c r="I364" s="4"/>
      <c r="J364" s="4"/>
      <c r="K364" s="5"/>
    </row>
    <row r="365" spans="1:11" x14ac:dyDescent="0.25">
      <c r="A365" s="5"/>
      <c r="B365" s="3"/>
      <c r="C365" s="3"/>
      <c r="D365" s="3"/>
      <c r="E365" s="3"/>
      <c r="F365" s="3"/>
      <c r="G365" s="3"/>
      <c r="H365" s="4"/>
      <c r="I365" s="4"/>
      <c r="J365" s="4"/>
      <c r="K365" s="5"/>
    </row>
    <row r="366" spans="1:11" x14ac:dyDescent="0.25">
      <c r="A366" s="5"/>
      <c r="B366" s="3"/>
      <c r="C366" s="3"/>
      <c r="D366" s="3"/>
      <c r="E366" s="3"/>
      <c r="F366" s="3"/>
      <c r="G366" s="3"/>
      <c r="H366" s="4"/>
      <c r="I366" s="4"/>
      <c r="J366" s="4"/>
      <c r="K366" s="5"/>
    </row>
    <row r="367" spans="1:11" x14ac:dyDescent="0.25">
      <c r="A367" s="5"/>
      <c r="B367" s="3"/>
      <c r="C367" s="3"/>
      <c r="D367" s="3"/>
      <c r="E367" s="3"/>
      <c r="F367" s="3"/>
      <c r="G367" s="3"/>
      <c r="H367" s="4"/>
      <c r="I367" s="4"/>
      <c r="J367" s="4"/>
      <c r="K367" s="5"/>
    </row>
    <row r="368" spans="1:11" x14ac:dyDescent="0.25">
      <c r="A368" s="5"/>
      <c r="B368" s="3"/>
      <c r="C368" s="3"/>
      <c r="D368" s="3"/>
      <c r="E368" s="3"/>
      <c r="F368" s="3"/>
      <c r="G368" s="3"/>
      <c r="H368" s="4"/>
      <c r="I368" s="4"/>
      <c r="J368" s="4"/>
      <c r="K368" s="5"/>
    </row>
    <row r="369" spans="1:11" x14ac:dyDescent="0.25">
      <c r="A369" s="5"/>
      <c r="B369" s="3"/>
      <c r="C369" s="3"/>
      <c r="D369" s="3"/>
      <c r="E369" s="3"/>
      <c r="F369" s="3"/>
      <c r="G369" s="3"/>
      <c r="H369" s="4"/>
      <c r="I369" s="4"/>
      <c r="J369" s="4"/>
      <c r="K369" s="5"/>
    </row>
    <row r="370" spans="1:11" x14ac:dyDescent="0.25">
      <c r="A370" s="5"/>
      <c r="B370" s="3"/>
      <c r="C370" s="3"/>
      <c r="D370" s="3"/>
      <c r="E370" s="3"/>
      <c r="F370" s="3"/>
      <c r="G370" s="3"/>
      <c r="H370" s="4"/>
      <c r="I370" s="4"/>
      <c r="J370" s="4"/>
      <c r="K370" s="5"/>
    </row>
    <row r="371" spans="1:11" x14ac:dyDescent="0.25">
      <c r="A371" s="5"/>
      <c r="B371" s="3"/>
      <c r="C371" s="3"/>
      <c r="D371" s="3"/>
      <c r="E371" s="3"/>
      <c r="F371" s="3"/>
      <c r="G371" s="3"/>
      <c r="H371" s="4"/>
      <c r="I371" s="4"/>
      <c r="J371" s="4"/>
      <c r="K371" s="5"/>
    </row>
    <row r="372" spans="1:11" x14ac:dyDescent="0.25">
      <c r="A372" s="5"/>
      <c r="B372" s="3"/>
      <c r="C372" s="3"/>
      <c r="D372" s="3"/>
      <c r="E372" s="3"/>
      <c r="F372" s="3"/>
      <c r="G372" s="3"/>
      <c r="H372" s="4"/>
      <c r="I372" s="4"/>
      <c r="J372" s="4"/>
      <c r="K372" s="5"/>
    </row>
    <row r="373" spans="1:11" x14ac:dyDescent="0.25">
      <c r="A373" s="5"/>
      <c r="B373" s="3"/>
      <c r="C373" s="3"/>
      <c r="D373" s="3"/>
      <c r="E373" s="3"/>
      <c r="F373" s="3"/>
      <c r="G373" s="3"/>
      <c r="H373" s="4"/>
      <c r="I373" s="4"/>
      <c r="J373" s="4"/>
      <c r="K373" s="5"/>
    </row>
    <row r="374" spans="1:11" x14ac:dyDescent="0.25">
      <c r="A374" s="5"/>
      <c r="B374" s="3"/>
      <c r="C374" s="3"/>
      <c r="D374" s="3"/>
      <c r="E374" s="3"/>
      <c r="F374" s="3"/>
      <c r="G374" s="3"/>
      <c r="H374" s="4"/>
      <c r="I374" s="4"/>
      <c r="J374" s="4"/>
      <c r="K374" s="5"/>
    </row>
    <row r="375" spans="1:11" x14ac:dyDescent="0.25">
      <c r="A375" s="5"/>
      <c r="B375" s="3"/>
      <c r="C375" s="3"/>
      <c r="D375" s="3"/>
      <c r="E375" s="3"/>
      <c r="F375" s="3"/>
      <c r="G375" s="3"/>
      <c r="H375" s="4"/>
      <c r="I375" s="4"/>
      <c r="J375" s="4"/>
      <c r="K375" s="5"/>
    </row>
    <row r="376" spans="1:11" x14ac:dyDescent="0.25">
      <c r="A376" s="5"/>
      <c r="B376" s="3"/>
      <c r="C376" s="3"/>
      <c r="D376" s="3"/>
      <c r="E376" s="3"/>
      <c r="F376" s="3"/>
      <c r="G376" s="3"/>
      <c r="H376" s="4"/>
      <c r="I376" s="4"/>
      <c r="J376" s="4"/>
      <c r="K376" s="5"/>
    </row>
    <row r="377" spans="1:11" x14ac:dyDescent="0.25">
      <c r="A377" s="5"/>
      <c r="B377" s="3"/>
      <c r="C377" s="3"/>
      <c r="D377" s="3"/>
      <c r="E377" s="3"/>
      <c r="F377" s="3"/>
      <c r="G377" s="3"/>
      <c r="H377" s="4"/>
      <c r="I377" s="4"/>
      <c r="J377" s="4"/>
      <c r="K377" s="5"/>
    </row>
    <row r="378" spans="1:11" x14ac:dyDescent="0.25">
      <c r="A378" s="5"/>
      <c r="B378" s="3"/>
      <c r="C378" s="3"/>
      <c r="D378" s="3"/>
      <c r="E378" s="3"/>
      <c r="F378" s="3"/>
      <c r="G378" s="3"/>
      <c r="H378" s="4"/>
      <c r="I378" s="4"/>
      <c r="J378" s="4"/>
      <c r="K378" s="5"/>
    </row>
    <row r="379" spans="1:11" x14ac:dyDescent="0.25">
      <c r="A379" s="5"/>
      <c r="B379" s="3"/>
      <c r="C379" s="3"/>
      <c r="D379" s="3"/>
      <c r="E379" s="3"/>
      <c r="F379" s="3"/>
      <c r="G379" s="3"/>
      <c r="H379" s="4"/>
      <c r="I379" s="4"/>
      <c r="J379" s="4"/>
      <c r="K379" s="5"/>
    </row>
    <row r="380" spans="1:11" x14ac:dyDescent="0.25">
      <c r="A380" s="5"/>
      <c r="B380" s="3"/>
      <c r="C380" s="3"/>
      <c r="D380" s="3"/>
      <c r="E380" s="3"/>
      <c r="F380" s="3"/>
      <c r="G380" s="3"/>
      <c r="H380" s="4"/>
      <c r="I380" s="4"/>
      <c r="J380" s="4"/>
      <c r="K380" s="5"/>
    </row>
    <row r="381" spans="1:11" x14ac:dyDescent="0.25">
      <c r="A381" s="5"/>
      <c r="B381" s="3"/>
      <c r="C381" s="3"/>
      <c r="D381" s="3"/>
      <c r="E381" s="3"/>
      <c r="F381" s="3"/>
      <c r="G381" s="3"/>
      <c r="H381" s="4"/>
      <c r="I381" s="4"/>
      <c r="J381" s="4"/>
      <c r="K381" s="5"/>
    </row>
    <row r="382" spans="1:11" x14ac:dyDescent="0.25">
      <c r="A382" s="5"/>
      <c r="B382" s="3"/>
      <c r="C382" s="3"/>
      <c r="D382" s="3"/>
      <c r="E382" s="3"/>
      <c r="F382" s="3"/>
      <c r="G382" s="3"/>
      <c r="H382" s="4"/>
      <c r="I382" s="4"/>
      <c r="J382" s="4"/>
      <c r="K382" s="5"/>
    </row>
    <row r="383" spans="1:11" x14ac:dyDescent="0.25">
      <c r="A383" s="5"/>
      <c r="B383" s="3"/>
      <c r="C383" s="3"/>
      <c r="D383" s="3"/>
      <c r="E383" s="3"/>
      <c r="F383" s="3"/>
      <c r="G383" s="3"/>
      <c r="H383" s="4"/>
      <c r="I383" s="4"/>
      <c r="J383" s="4"/>
      <c r="K383" s="5"/>
    </row>
    <row r="384" spans="1:11" x14ac:dyDescent="0.25">
      <c r="A384" s="5"/>
      <c r="B384" s="3"/>
      <c r="C384" s="3"/>
      <c r="D384" s="3"/>
      <c r="E384" s="3"/>
      <c r="F384" s="3"/>
      <c r="G384" s="3"/>
      <c r="H384" s="4"/>
      <c r="I384" s="4"/>
      <c r="J384" s="4"/>
      <c r="K384" s="5"/>
    </row>
    <row r="385" spans="1:11" x14ac:dyDescent="0.25">
      <c r="A385" s="5"/>
      <c r="B385" s="3"/>
      <c r="C385" s="3"/>
      <c r="D385" s="3"/>
      <c r="E385" s="3"/>
      <c r="F385" s="3"/>
      <c r="G385" s="3"/>
      <c r="H385" s="4"/>
      <c r="I385" s="4"/>
      <c r="J385" s="4"/>
      <c r="K385" s="5"/>
    </row>
    <row r="386" spans="1:11" x14ac:dyDescent="0.25">
      <c r="A386" s="5"/>
      <c r="B386" s="3"/>
      <c r="C386" s="3"/>
      <c r="D386" s="3"/>
      <c r="E386" s="3"/>
      <c r="F386" s="3"/>
      <c r="G386" s="3"/>
      <c r="H386" s="4"/>
      <c r="I386" s="4"/>
      <c r="J386" s="4"/>
      <c r="K386" s="5"/>
    </row>
    <row r="387" spans="1:11" x14ac:dyDescent="0.25">
      <c r="A387" s="5"/>
      <c r="B387" s="3"/>
      <c r="C387" s="3"/>
      <c r="D387" s="3"/>
      <c r="E387" s="3"/>
      <c r="F387" s="3"/>
      <c r="G387" s="3"/>
      <c r="H387" s="4"/>
      <c r="I387" s="4"/>
      <c r="J387" s="4"/>
      <c r="K387" s="5"/>
    </row>
    <row r="388" spans="1:11" x14ac:dyDescent="0.25">
      <c r="A388" s="5"/>
      <c r="B388" s="3"/>
      <c r="C388" s="3"/>
      <c r="D388" s="3"/>
      <c r="E388" s="3"/>
      <c r="F388" s="3"/>
      <c r="G388" s="3"/>
      <c r="H388" s="4"/>
      <c r="I388" s="4"/>
      <c r="J388" s="4"/>
      <c r="K388" s="5"/>
    </row>
    <row r="389" spans="1:11" x14ac:dyDescent="0.25">
      <c r="A389" s="5"/>
      <c r="B389" s="3"/>
      <c r="C389" s="3"/>
      <c r="D389" s="3"/>
      <c r="E389" s="3"/>
      <c r="F389" s="3"/>
      <c r="G389" s="3"/>
      <c r="H389" s="4"/>
      <c r="I389" s="4"/>
      <c r="J389" s="4"/>
      <c r="K389" s="5"/>
    </row>
    <row r="390" spans="1:11" x14ac:dyDescent="0.25">
      <c r="A390" s="5"/>
      <c r="B390" s="3"/>
      <c r="C390" s="3"/>
      <c r="D390" s="3"/>
      <c r="E390" s="3"/>
      <c r="F390" s="3"/>
      <c r="G390" s="3"/>
      <c r="H390" s="4"/>
      <c r="I390" s="4"/>
      <c r="J390" s="4"/>
      <c r="K390" s="5"/>
    </row>
    <row r="391" spans="1:11" x14ac:dyDescent="0.25">
      <c r="A391" s="5"/>
      <c r="B391" s="3"/>
      <c r="C391" s="3"/>
      <c r="D391" s="3"/>
      <c r="E391" s="3"/>
      <c r="F391" s="3"/>
      <c r="G391" s="3"/>
      <c r="H391" s="4"/>
      <c r="I391" s="4"/>
      <c r="J391" s="4"/>
      <c r="K391" s="5"/>
    </row>
    <row r="392" spans="1:11" x14ac:dyDescent="0.25">
      <c r="A392" s="5"/>
      <c r="B392" s="3"/>
      <c r="C392" s="3"/>
      <c r="D392" s="3"/>
      <c r="E392" s="3"/>
      <c r="F392" s="3"/>
      <c r="G392" s="3"/>
      <c r="H392" s="4"/>
      <c r="I392" s="4"/>
      <c r="J392" s="4"/>
      <c r="K392" s="5"/>
    </row>
    <row r="393" spans="1:11" x14ac:dyDescent="0.25">
      <c r="A393" s="5"/>
      <c r="B393" s="3"/>
      <c r="C393" s="3"/>
      <c r="D393" s="3"/>
      <c r="E393" s="3"/>
      <c r="F393" s="3"/>
      <c r="G393" s="3"/>
      <c r="H393" s="4"/>
      <c r="I393" s="4"/>
      <c r="J393" s="4"/>
      <c r="K393" s="5"/>
    </row>
    <row r="394" spans="1:11" x14ac:dyDescent="0.25">
      <c r="A394" s="5"/>
      <c r="B394" s="3"/>
      <c r="C394" s="3"/>
      <c r="D394" s="3"/>
      <c r="E394" s="3"/>
      <c r="F394" s="3"/>
      <c r="G394" s="3"/>
      <c r="H394" s="4"/>
      <c r="I394" s="4"/>
      <c r="J394" s="4"/>
      <c r="K394" s="5"/>
    </row>
    <row r="395" spans="1:11" x14ac:dyDescent="0.25">
      <c r="A395" s="5"/>
      <c r="B395" s="3"/>
      <c r="C395" s="3"/>
      <c r="D395" s="3"/>
      <c r="E395" s="3"/>
      <c r="F395" s="3"/>
      <c r="G395" s="3"/>
      <c r="H395" s="4"/>
      <c r="I395" s="4"/>
      <c r="J395" s="4"/>
      <c r="K395" s="5"/>
    </row>
    <row r="396" spans="1:11" x14ac:dyDescent="0.25">
      <c r="A396" s="5"/>
      <c r="B396" s="3"/>
      <c r="C396" s="3"/>
      <c r="D396" s="3"/>
      <c r="E396" s="3"/>
      <c r="F396" s="3"/>
      <c r="G396" s="3"/>
      <c r="H396" s="4"/>
      <c r="I396" s="4"/>
      <c r="J396" s="4"/>
      <c r="K396" s="5"/>
    </row>
    <row r="397" spans="1:11" x14ac:dyDescent="0.25">
      <c r="A397" s="5"/>
      <c r="B397" s="3"/>
      <c r="C397" s="3"/>
      <c r="D397" s="3"/>
      <c r="E397" s="3"/>
      <c r="F397" s="3"/>
      <c r="G397" s="3"/>
      <c r="H397" s="4"/>
      <c r="I397" s="4"/>
      <c r="J397" s="4"/>
      <c r="K397" s="5"/>
    </row>
    <row r="398" spans="1:11" x14ac:dyDescent="0.25">
      <c r="A398" s="5"/>
      <c r="B398" s="3"/>
      <c r="C398" s="3"/>
      <c r="D398" s="3"/>
      <c r="E398" s="3"/>
      <c r="F398" s="3"/>
      <c r="G398" s="3"/>
      <c r="H398" s="4"/>
      <c r="I398" s="4"/>
      <c r="J398" s="4"/>
      <c r="K398" s="5"/>
    </row>
    <row r="399" spans="1:11" x14ac:dyDescent="0.25">
      <c r="A399" s="5"/>
      <c r="B399" s="3"/>
      <c r="C399" s="3"/>
      <c r="D399" s="3"/>
      <c r="E399" s="3"/>
      <c r="F399" s="3"/>
      <c r="G399" s="3"/>
      <c r="H399" s="4"/>
      <c r="I399" s="4"/>
      <c r="J399" s="4"/>
      <c r="K399" s="5"/>
    </row>
    <row r="400" spans="1:11" x14ac:dyDescent="0.25">
      <c r="A400" s="5"/>
      <c r="B400" s="3"/>
      <c r="C400" s="3"/>
      <c r="D400" s="3"/>
      <c r="E400" s="3"/>
      <c r="F400" s="3"/>
      <c r="G400" s="3"/>
      <c r="H400" s="4"/>
      <c r="I400" s="4"/>
      <c r="J400" s="4"/>
      <c r="K400" s="5"/>
    </row>
    <row r="401" spans="1:11" x14ac:dyDescent="0.25">
      <c r="A401" s="5"/>
      <c r="B401" s="3"/>
      <c r="C401" s="3"/>
      <c r="D401" s="3"/>
      <c r="E401" s="3"/>
      <c r="F401" s="3"/>
      <c r="G401" s="3"/>
      <c r="H401" s="4"/>
      <c r="I401" s="4"/>
      <c r="J401" s="4"/>
      <c r="K401" s="5"/>
    </row>
    <row r="402" spans="1:11" x14ac:dyDescent="0.25">
      <c r="A402" s="5"/>
      <c r="B402" s="3"/>
      <c r="C402" s="3"/>
      <c r="D402" s="3"/>
      <c r="E402" s="3"/>
      <c r="F402" s="3"/>
      <c r="G402" s="3"/>
      <c r="H402" s="4"/>
      <c r="I402" s="4"/>
      <c r="J402" s="4"/>
      <c r="K402" s="5"/>
    </row>
    <row r="403" spans="1:11" x14ac:dyDescent="0.25">
      <c r="A403" s="5"/>
      <c r="B403" s="3"/>
      <c r="C403" s="3"/>
      <c r="D403" s="3"/>
      <c r="E403" s="3"/>
      <c r="F403" s="3"/>
      <c r="G403" s="3"/>
      <c r="H403" s="4"/>
      <c r="I403" s="4"/>
      <c r="J403" s="4"/>
      <c r="K403" s="5"/>
    </row>
    <row r="404" spans="1:11" x14ac:dyDescent="0.25">
      <c r="A404" s="5"/>
      <c r="B404" s="3"/>
      <c r="C404" s="3"/>
      <c r="D404" s="3"/>
      <c r="E404" s="3"/>
      <c r="F404" s="3"/>
      <c r="G404" s="3"/>
      <c r="H404" s="4"/>
      <c r="I404" s="4"/>
      <c r="J404" s="4"/>
      <c r="K404" s="5"/>
    </row>
    <row r="405" spans="1:11" x14ac:dyDescent="0.25">
      <c r="A405" s="5"/>
      <c r="B405" s="3"/>
      <c r="C405" s="3"/>
      <c r="D405" s="3"/>
      <c r="E405" s="3"/>
      <c r="F405" s="3"/>
      <c r="G405" s="3"/>
      <c r="H405" s="4"/>
      <c r="I405" s="4"/>
      <c r="J405" s="4"/>
      <c r="K405" s="5"/>
    </row>
    <row r="406" spans="1:11" x14ac:dyDescent="0.25">
      <c r="A406" s="5"/>
      <c r="B406" s="3"/>
      <c r="C406" s="3"/>
      <c r="D406" s="3"/>
      <c r="E406" s="3"/>
      <c r="F406" s="3"/>
      <c r="G406" s="3"/>
      <c r="H406" s="4"/>
      <c r="I406" s="4"/>
      <c r="J406" s="4"/>
      <c r="K406" s="5"/>
    </row>
    <row r="407" spans="1:11" x14ac:dyDescent="0.25">
      <c r="A407" s="5"/>
      <c r="B407" s="3"/>
      <c r="C407" s="3"/>
      <c r="D407" s="3"/>
      <c r="E407" s="3"/>
      <c r="F407" s="3"/>
      <c r="G407" s="3"/>
      <c r="H407" s="4"/>
      <c r="I407" s="4"/>
      <c r="J407" s="4"/>
      <c r="K407" s="5"/>
    </row>
    <row r="408" spans="1:11" x14ac:dyDescent="0.25">
      <c r="A408" s="5"/>
      <c r="B408" s="3"/>
      <c r="C408" s="3"/>
      <c r="D408" s="3"/>
      <c r="E408" s="3"/>
      <c r="F408" s="3"/>
      <c r="G408" s="3"/>
      <c r="H408" s="4"/>
      <c r="I408" s="4"/>
      <c r="J408" s="4"/>
      <c r="K408" s="5"/>
    </row>
    <row r="409" spans="1:11" x14ac:dyDescent="0.25">
      <c r="A409" s="5"/>
      <c r="B409" s="3"/>
      <c r="C409" s="3"/>
      <c r="D409" s="3"/>
      <c r="E409" s="3"/>
      <c r="F409" s="3"/>
      <c r="G409" s="3"/>
      <c r="H409" s="4"/>
      <c r="I409" s="4"/>
      <c r="J409" s="4"/>
      <c r="K409" s="5"/>
    </row>
    <row r="410" spans="1:11" x14ac:dyDescent="0.25">
      <c r="A410" s="5"/>
      <c r="B410" s="3"/>
      <c r="C410" s="3"/>
      <c r="D410" s="3"/>
      <c r="E410" s="3"/>
      <c r="F410" s="3"/>
      <c r="G410" s="3"/>
      <c r="H410" s="4"/>
      <c r="I410" s="4"/>
      <c r="J410" s="4"/>
      <c r="K410" s="5"/>
    </row>
    <row r="411" spans="1:11" x14ac:dyDescent="0.25">
      <c r="A411" s="5"/>
      <c r="B411" s="3"/>
      <c r="C411" s="3"/>
      <c r="D411" s="3"/>
      <c r="E411" s="3"/>
      <c r="F411" s="3"/>
      <c r="G411" s="3"/>
      <c r="H411" s="4"/>
      <c r="I411" s="4"/>
      <c r="J411" s="4"/>
      <c r="K411" s="5"/>
    </row>
    <row r="412" spans="1:11" x14ac:dyDescent="0.25">
      <c r="A412" s="5"/>
      <c r="B412" s="3"/>
      <c r="C412" s="3"/>
      <c r="D412" s="3"/>
      <c r="E412" s="3"/>
      <c r="F412" s="3"/>
      <c r="G412" s="3"/>
      <c r="H412" s="4"/>
      <c r="I412" s="4"/>
      <c r="J412" s="4"/>
      <c r="K412" s="5"/>
    </row>
    <row r="413" spans="1:11" x14ac:dyDescent="0.25">
      <c r="A413" s="5"/>
      <c r="B413" s="3"/>
      <c r="C413" s="3"/>
      <c r="D413" s="3"/>
      <c r="E413" s="3"/>
      <c r="F413" s="3"/>
      <c r="G413" s="3"/>
      <c r="H413" s="4"/>
      <c r="I413" s="4"/>
      <c r="J413" s="4"/>
      <c r="K413" s="5"/>
    </row>
    <row r="414" spans="1:11" x14ac:dyDescent="0.25">
      <c r="A414" s="5"/>
      <c r="B414" s="3"/>
      <c r="C414" s="3"/>
      <c r="D414" s="3"/>
      <c r="E414" s="3"/>
      <c r="F414" s="3"/>
      <c r="G414" s="3"/>
      <c r="H414" s="4"/>
      <c r="I414" s="4"/>
      <c r="J414" s="4"/>
      <c r="K414" s="5"/>
    </row>
    <row r="415" spans="1:11" x14ac:dyDescent="0.25">
      <c r="A415" s="5"/>
      <c r="B415" s="3"/>
      <c r="C415" s="3"/>
      <c r="D415" s="3"/>
      <c r="E415" s="3"/>
      <c r="F415" s="3"/>
      <c r="G415" s="3"/>
      <c r="H415" s="4"/>
      <c r="I415" s="4"/>
      <c r="J415" s="4"/>
      <c r="K415" s="5"/>
    </row>
    <row r="416" spans="1:11" x14ac:dyDescent="0.25">
      <c r="A416" s="5"/>
      <c r="B416" s="3"/>
      <c r="C416" s="3"/>
      <c r="D416" s="3"/>
      <c r="E416" s="3"/>
      <c r="F416" s="3"/>
      <c r="G416" s="3"/>
      <c r="H416" s="4"/>
      <c r="I416" s="4"/>
      <c r="J416" s="4"/>
      <c r="K416" s="5"/>
    </row>
    <row r="417" spans="1:11" x14ac:dyDescent="0.25">
      <c r="A417" s="5"/>
      <c r="B417" s="3"/>
      <c r="C417" s="3"/>
      <c r="D417" s="3"/>
      <c r="E417" s="3"/>
      <c r="F417" s="3"/>
      <c r="G417" s="3"/>
      <c r="H417" s="4"/>
      <c r="I417" s="4"/>
      <c r="J417" s="4"/>
      <c r="K417" s="5"/>
    </row>
    <row r="418" spans="1:11" x14ac:dyDescent="0.25">
      <c r="A418" s="5"/>
      <c r="B418" s="3"/>
      <c r="C418" s="3"/>
      <c r="D418" s="3"/>
      <c r="E418" s="3"/>
      <c r="F418" s="3"/>
      <c r="G418" s="3"/>
      <c r="H418" s="4"/>
      <c r="I418" s="4"/>
      <c r="J418" s="4"/>
      <c r="K418" s="5"/>
    </row>
    <row r="419" spans="1:11" x14ac:dyDescent="0.25">
      <c r="A419" s="5"/>
      <c r="B419" s="3"/>
      <c r="C419" s="3"/>
      <c r="D419" s="3"/>
      <c r="E419" s="3"/>
      <c r="F419" s="3"/>
      <c r="G419" s="3"/>
      <c r="H419" s="4"/>
      <c r="I419" s="4"/>
      <c r="J419" s="4"/>
      <c r="K419" s="5"/>
    </row>
    <row r="420" spans="1:11" x14ac:dyDescent="0.25">
      <c r="A420" s="5"/>
      <c r="B420" s="3"/>
      <c r="C420" s="3"/>
      <c r="D420" s="3"/>
      <c r="E420" s="3"/>
      <c r="F420" s="3"/>
      <c r="G420" s="3"/>
      <c r="H420" s="4"/>
      <c r="I420" s="4"/>
      <c r="J420" s="4"/>
      <c r="K420" s="5"/>
    </row>
    <row r="421" spans="1:11" x14ac:dyDescent="0.25">
      <c r="A421" s="5"/>
      <c r="B421" s="3"/>
      <c r="C421" s="3"/>
      <c r="D421" s="3"/>
      <c r="E421" s="3"/>
      <c r="F421" s="3"/>
      <c r="G421" s="3"/>
      <c r="H421" s="4"/>
      <c r="I421" s="4"/>
      <c r="J421" s="4"/>
      <c r="K421" s="5"/>
    </row>
    <row r="422" spans="1:11" x14ac:dyDescent="0.25">
      <c r="A422" s="5"/>
      <c r="B422" s="3"/>
      <c r="C422" s="3"/>
      <c r="D422" s="3"/>
      <c r="E422" s="3"/>
      <c r="F422" s="3"/>
      <c r="G422" s="3"/>
      <c r="H422" s="4"/>
      <c r="I422" s="4"/>
      <c r="J422" s="4"/>
      <c r="K422" s="5"/>
    </row>
    <row r="423" spans="1:11" x14ac:dyDescent="0.25">
      <c r="A423" s="5"/>
      <c r="B423" s="3"/>
      <c r="C423" s="3"/>
      <c r="D423" s="3"/>
      <c r="E423" s="3"/>
      <c r="F423" s="3"/>
      <c r="G423" s="3"/>
      <c r="H423" s="4"/>
      <c r="I423" s="4"/>
      <c r="J423" s="4"/>
      <c r="K423" s="5"/>
    </row>
    <row r="424" spans="1:11" x14ac:dyDescent="0.25">
      <c r="A424" s="5"/>
      <c r="B424" s="3"/>
      <c r="C424" s="3"/>
      <c r="D424" s="3"/>
      <c r="E424" s="3"/>
      <c r="F424" s="3"/>
      <c r="G424" s="3"/>
      <c r="H424" s="4"/>
      <c r="I424" s="4"/>
      <c r="J424" s="4"/>
      <c r="K424" s="5"/>
    </row>
    <row r="425" spans="1:11" x14ac:dyDescent="0.25">
      <c r="A425" s="5"/>
      <c r="B425" s="3"/>
      <c r="C425" s="3"/>
      <c r="D425" s="3"/>
      <c r="E425" s="3"/>
      <c r="F425" s="3"/>
      <c r="G425" s="3"/>
      <c r="H425" s="4"/>
      <c r="I425" s="4"/>
      <c r="J425" s="4"/>
      <c r="K425" s="5"/>
    </row>
    <row r="426" spans="1:11" x14ac:dyDescent="0.25">
      <c r="A426" s="5"/>
      <c r="B426" s="3"/>
      <c r="C426" s="3"/>
      <c r="D426" s="3"/>
      <c r="E426" s="3"/>
      <c r="F426" s="3"/>
      <c r="G426" s="3"/>
      <c r="H426" s="4"/>
      <c r="I426" s="4"/>
      <c r="J426" s="4"/>
      <c r="K426" s="5"/>
    </row>
    <row r="427" spans="1:11" x14ac:dyDescent="0.25">
      <c r="A427" s="5"/>
      <c r="B427" s="3"/>
      <c r="C427" s="3"/>
      <c r="D427" s="3"/>
      <c r="E427" s="3"/>
      <c r="F427" s="3"/>
      <c r="G427" s="3"/>
      <c r="H427" s="4"/>
      <c r="I427" s="4"/>
      <c r="J427" s="4"/>
      <c r="K427" s="5"/>
    </row>
    <row r="428" spans="1:11" x14ac:dyDescent="0.25">
      <c r="A428" s="5"/>
      <c r="B428" s="3"/>
      <c r="C428" s="3"/>
      <c r="D428" s="3"/>
      <c r="E428" s="3"/>
      <c r="F428" s="3"/>
      <c r="G428" s="3"/>
      <c r="H428" s="4"/>
      <c r="I428" s="4"/>
      <c r="J428" s="4"/>
      <c r="K428" s="5"/>
    </row>
    <row r="429" spans="1:11" x14ac:dyDescent="0.25">
      <c r="A429" s="5"/>
      <c r="B429" s="3"/>
      <c r="C429" s="3"/>
      <c r="D429" s="3"/>
      <c r="E429" s="3"/>
      <c r="F429" s="3"/>
      <c r="G429" s="3"/>
      <c r="H429" s="4"/>
      <c r="I429" s="4"/>
      <c r="J429" s="4"/>
      <c r="K429" s="5"/>
    </row>
    <row r="430" spans="1:11" x14ac:dyDescent="0.25">
      <c r="A430" s="5"/>
      <c r="B430" s="3"/>
      <c r="C430" s="3"/>
      <c r="D430" s="3"/>
      <c r="E430" s="3"/>
      <c r="F430" s="3"/>
      <c r="G430" s="3"/>
      <c r="H430" s="4"/>
      <c r="I430" s="4"/>
      <c r="J430" s="4"/>
      <c r="K430" s="5"/>
    </row>
    <row r="431" spans="1:11" x14ac:dyDescent="0.25">
      <c r="A431" s="5"/>
      <c r="B431" s="3"/>
      <c r="C431" s="3"/>
      <c r="D431" s="3"/>
      <c r="E431" s="3"/>
      <c r="F431" s="3"/>
      <c r="G431" s="3"/>
      <c r="H431" s="4"/>
      <c r="I431" s="4"/>
      <c r="J431" s="4"/>
      <c r="K431" s="5"/>
    </row>
    <row r="432" spans="1:11" x14ac:dyDescent="0.25">
      <c r="A432" s="5"/>
      <c r="B432" s="3"/>
      <c r="C432" s="3"/>
      <c r="D432" s="3"/>
      <c r="E432" s="3"/>
      <c r="F432" s="3"/>
      <c r="G432" s="3"/>
      <c r="H432" s="4"/>
      <c r="I432" s="4"/>
      <c r="J432" s="4"/>
      <c r="K432" s="5"/>
    </row>
    <row r="433" spans="1:11" x14ac:dyDescent="0.25">
      <c r="A433" s="5"/>
      <c r="B433" s="3"/>
      <c r="C433" s="3"/>
      <c r="D433" s="3"/>
      <c r="E433" s="3"/>
      <c r="F433" s="3"/>
      <c r="G433" s="3"/>
      <c r="H433" s="4"/>
      <c r="I433" s="4"/>
      <c r="J433" s="4"/>
      <c r="K433" s="5"/>
    </row>
    <row r="434" spans="1:11" x14ac:dyDescent="0.25">
      <c r="A434" s="5"/>
      <c r="B434" s="3"/>
      <c r="C434" s="3"/>
      <c r="D434" s="3"/>
      <c r="E434" s="3"/>
      <c r="F434" s="3"/>
      <c r="G434" s="3"/>
      <c r="H434" s="4"/>
      <c r="I434" s="4"/>
      <c r="J434" s="4"/>
      <c r="K434" s="5"/>
    </row>
    <row r="435" spans="1:11" x14ac:dyDescent="0.25">
      <c r="A435" s="5"/>
      <c r="B435" s="3"/>
      <c r="C435" s="3"/>
      <c r="D435" s="3"/>
      <c r="E435" s="3"/>
      <c r="F435" s="3"/>
      <c r="G435" s="3"/>
      <c r="H435" s="4"/>
      <c r="I435" s="4"/>
      <c r="J435" s="4"/>
      <c r="K435" s="5"/>
    </row>
    <row r="436" spans="1:11" x14ac:dyDescent="0.25">
      <c r="A436" s="5"/>
      <c r="B436" s="3"/>
      <c r="C436" s="3"/>
      <c r="D436" s="3"/>
      <c r="E436" s="3"/>
      <c r="F436" s="3"/>
      <c r="G436" s="3"/>
      <c r="H436" s="4"/>
      <c r="I436" s="4"/>
      <c r="J436" s="4"/>
      <c r="K436" s="5"/>
    </row>
    <row r="437" spans="1:11" x14ac:dyDescent="0.25">
      <c r="A437" s="5"/>
      <c r="B437" s="3"/>
      <c r="C437" s="3"/>
      <c r="D437" s="3"/>
      <c r="E437" s="3"/>
      <c r="F437" s="3"/>
      <c r="G437" s="3"/>
      <c r="H437" s="4"/>
      <c r="I437" s="4"/>
      <c r="J437" s="4"/>
      <c r="K437" s="5"/>
    </row>
    <row r="438" spans="1:11" x14ac:dyDescent="0.25">
      <c r="A438" s="5"/>
      <c r="B438" s="3"/>
      <c r="C438" s="3"/>
      <c r="D438" s="3"/>
      <c r="E438" s="3"/>
      <c r="F438" s="3"/>
      <c r="G438" s="3"/>
      <c r="H438" s="4"/>
      <c r="I438" s="4"/>
      <c r="J438" s="4"/>
      <c r="K438" s="5"/>
    </row>
    <row r="439" spans="1:11" x14ac:dyDescent="0.25">
      <c r="A439" s="5"/>
      <c r="B439" s="3"/>
      <c r="C439" s="3"/>
      <c r="D439" s="3"/>
      <c r="E439" s="3"/>
      <c r="F439" s="3"/>
      <c r="G439" s="3"/>
      <c r="H439" s="4"/>
      <c r="I439" s="4"/>
      <c r="J439" s="4"/>
      <c r="K439" s="5"/>
    </row>
    <row r="440" spans="1:11" x14ac:dyDescent="0.25">
      <c r="A440" s="5"/>
      <c r="B440" s="3"/>
      <c r="C440" s="3"/>
      <c r="D440" s="3"/>
      <c r="E440" s="3"/>
      <c r="F440" s="3"/>
      <c r="G440" s="3"/>
      <c r="H440" s="4"/>
      <c r="I440" s="4"/>
      <c r="J440" s="4"/>
      <c r="K440" s="5"/>
    </row>
    <row r="441" spans="1:11" x14ac:dyDescent="0.25">
      <c r="A441" s="5"/>
      <c r="B441" s="3"/>
      <c r="C441" s="3"/>
      <c r="D441" s="3"/>
      <c r="E441" s="3"/>
      <c r="F441" s="3"/>
      <c r="G441" s="3"/>
      <c r="H441" s="4"/>
      <c r="I441" s="4"/>
      <c r="J441" s="4"/>
      <c r="K441" s="5"/>
    </row>
    <row r="442" spans="1:11" x14ac:dyDescent="0.25">
      <c r="A442" s="5"/>
      <c r="B442" s="3"/>
      <c r="C442" s="3"/>
      <c r="D442" s="3"/>
      <c r="E442" s="3"/>
      <c r="F442" s="3"/>
      <c r="G442" s="3"/>
      <c r="H442" s="4"/>
      <c r="I442" s="4"/>
      <c r="J442" s="4"/>
      <c r="K442" s="5"/>
    </row>
    <row r="443" spans="1:11" x14ac:dyDescent="0.25">
      <c r="A443" s="5"/>
      <c r="B443" s="3"/>
      <c r="C443" s="3"/>
      <c r="D443" s="3"/>
      <c r="E443" s="3"/>
      <c r="F443" s="3"/>
      <c r="G443" s="3"/>
      <c r="H443" s="4"/>
      <c r="I443" s="4"/>
      <c r="J443" s="4"/>
      <c r="K443" s="5"/>
    </row>
    <row r="444" spans="1:11" x14ac:dyDescent="0.25">
      <c r="A444" s="5"/>
      <c r="B444" s="3"/>
      <c r="C444" s="3"/>
      <c r="D444" s="3"/>
      <c r="E444" s="3"/>
      <c r="F444" s="3"/>
      <c r="G444" s="3"/>
      <c r="H444" s="4"/>
      <c r="I444" s="4"/>
      <c r="J444" s="4"/>
      <c r="K444" s="5"/>
    </row>
    <row r="445" spans="1:11" x14ac:dyDescent="0.25">
      <c r="A445" s="5"/>
      <c r="B445" s="3"/>
      <c r="C445" s="3"/>
      <c r="D445" s="3"/>
      <c r="E445" s="3"/>
      <c r="F445" s="3"/>
      <c r="G445" s="3"/>
      <c r="H445" s="4"/>
      <c r="I445" s="4"/>
      <c r="J445" s="4"/>
      <c r="K445" s="5"/>
    </row>
    <row r="446" spans="1:11" x14ac:dyDescent="0.25">
      <c r="A446" s="5"/>
      <c r="B446" s="3"/>
      <c r="C446" s="3"/>
      <c r="D446" s="3"/>
      <c r="E446" s="3"/>
      <c r="F446" s="3"/>
      <c r="G446" s="3"/>
      <c r="H446" s="4"/>
      <c r="I446" s="4"/>
      <c r="J446" s="4"/>
      <c r="K446" s="5"/>
    </row>
    <row r="447" spans="1:11" x14ac:dyDescent="0.25">
      <c r="A447" s="5"/>
      <c r="B447" s="3"/>
      <c r="C447" s="3"/>
      <c r="D447" s="3"/>
      <c r="E447" s="3"/>
      <c r="F447" s="3"/>
      <c r="G447" s="3"/>
      <c r="H447" s="4"/>
      <c r="I447" s="4"/>
      <c r="J447" s="4"/>
      <c r="K447" s="5"/>
    </row>
    <row r="448" spans="1:11" x14ac:dyDescent="0.25">
      <c r="A448" s="5"/>
      <c r="B448" s="3"/>
      <c r="C448" s="3"/>
      <c r="D448" s="3"/>
      <c r="E448" s="3"/>
      <c r="F448" s="3"/>
      <c r="G448" s="3"/>
      <c r="H448" s="4"/>
      <c r="I448" s="4"/>
      <c r="J448" s="4"/>
      <c r="K448" s="5"/>
    </row>
    <row r="449" spans="1:11" x14ac:dyDescent="0.25">
      <c r="A449" s="5"/>
      <c r="B449" s="3"/>
      <c r="C449" s="3"/>
      <c r="D449" s="3"/>
      <c r="E449" s="3"/>
      <c r="F449" s="3"/>
      <c r="G449" s="3"/>
      <c r="H449" s="4"/>
      <c r="I449" s="4"/>
      <c r="J449" s="4"/>
      <c r="K449" s="5"/>
    </row>
    <row r="450" spans="1:11" x14ac:dyDescent="0.25">
      <c r="A450" s="5"/>
      <c r="B450" s="3"/>
      <c r="C450" s="3"/>
      <c r="D450" s="3"/>
      <c r="E450" s="3"/>
      <c r="F450" s="3"/>
      <c r="G450" s="3"/>
      <c r="H450" s="4"/>
      <c r="I450" s="4"/>
      <c r="J450" s="4"/>
      <c r="K450" s="5"/>
    </row>
    <row r="451" spans="1:11" x14ac:dyDescent="0.25">
      <c r="A451" s="5"/>
      <c r="B451" s="3"/>
      <c r="C451" s="3"/>
      <c r="D451" s="3"/>
      <c r="E451" s="3"/>
      <c r="F451" s="3"/>
      <c r="G451" s="3"/>
      <c r="H451" s="4"/>
      <c r="I451" s="4"/>
      <c r="J451" s="4"/>
      <c r="K451" s="5"/>
    </row>
    <row r="452" spans="1:11" x14ac:dyDescent="0.25">
      <c r="A452" s="5"/>
      <c r="B452" s="3"/>
      <c r="C452" s="3"/>
      <c r="D452" s="3"/>
      <c r="E452" s="3"/>
      <c r="F452" s="3"/>
      <c r="G452" s="3"/>
      <c r="H452" s="4"/>
      <c r="I452" s="4"/>
      <c r="J452" s="4"/>
      <c r="K452" s="5"/>
    </row>
    <row r="453" spans="1:11" x14ac:dyDescent="0.25">
      <c r="A453" s="5"/>
      <c r="B453" s="3"/>
      <c r="C453" s="3"/>
      <c r="D453" s="3"/>
      <c r="E453" s="3"/>
      <c r="F453" s="3"/>
      <c r="G453" s="3"/>
      <c r="H453" s="4"/>
      <c r="I453" s="4"/>
      <c r="J453" s="4"/>
      <c r="K453" s="5"/>
    </row>
    <row r="454" spans="1:11" x14ac:dyDescent="0.25">
      <c r="A454" s="5"/>
      <c r="B454" s="3"/>
      <c r="C454" s="3"/>
      <c r="D454" s="3"/>
      <c r="E454" s="3"/>
      <c r="F454" s="3"/>
      <c r="G454" s="3"/>
      <c r="H454" s="4"/>
      <c r="I454" s="4"/>
      <c r="J454" s="4"/>
      <c r="K454" s="5"/>
    </row>
    <row r="455" spans="1:11" x14ac:dyDescent="0.25">
      <c r="A455" s="5"/>
      <c r="B455" s="3"/>
      <c r="C455" s="3"/>
      <c r="D455" s="3"/>
      <c r="E455" s="3"/>
      <c r="F455" s="3"/>
      <c r="G455" s="3"/>
      <c r="H455" s="4"/>
      <c r="I455" s="4"/>
      <c r="J455" s="4"/>
      <c r="K455" s="5"/>
    </row>
    <row r="456" spans="1:11" x14ac:dyDescent="0.25">
      <c r="A456" s="5"/>
      <c r="B456" s="3"/>
      <c r="C456" s="3"/>
      <c r="D456" s="3"/>
      <c r="E456" s="3"/>
      <c r="F456" s="3"/>
      <c r="G456" s="3"/>
      <c r="H456" s="4"/>
      <c r="I456" s="4"/>
      <c r="J456" s="4"/>
      <c r="K456" s="5"/>
    </row>
    <row r="457" spans="1:11" x14ac:dyDescent="0.25">
      <c r="A457" s="5"/>
      <c r="B457" s="3"/>
      <c r="C457" s="3"/>
      <c r="D457" s="3"/>
      <c r="E457" s="3"/>
      <c r="F457" s="3"/>
      <c r="G457" s="3"/>
      <c r="H457" s="4"/>
      <c r="I457" s="4"/>
      <c r="J457" s="4"/>
      <c r="K457" s="5"/>
    </row>
    <row r="458" spans="1:11" x14ac:dyDescent="0.25">
      <c r="A458" s="5"/>
      <c r="B458" s="3"/>
      <c r="C458" s="3"/>
      <c r="D458" s="3"/>
      <c r="E458" s="3"/>
      <c r="F458" s="3"/>
      <c r="G458" s="3"/>
      <c r="H458" s="4"/>
      <c r="I458" s="4"/>
      <c r="J458" s="4"/>
      <c r="K458" s="5"/>
    </row>
    <row r="459" spans="1:11" x14ac:dyDescent="0.25">
      <c r="A459" s="5"/>
      <c r="B459" s="3"/>
      <c r="C459" s="3"/>
      <c r="D459" s="3"/>
      <c r="E459" s="3"/>
      <c r="F459" s="3"/>
      <c r="G459" s="3"/>
      <c r="H459" s="4"/>
      <c r="I459" s="4"/>
      <c r="J459" s="4"/>
      <c r="K459" s="5"/>
    </row>
    <row r="460" spans="1:11" x14ac:dyDescent="0.25">
      <c r="A460" s="5"/>
      <c r="B460" s="3"/>
      <c r="C460" s="3"/>
      <c r="D460" s="3"/>
      <c r="E460" s="3"/>
      <c r="F460" s="3"/>
      <c r="G460" s="3"/>
      <c r="H460" s="4"/>
      <c r="I460" s="4"/>
      <c r="J460" s="4"/>
      <c r="K460" s="5"/>
    </row>
    <row r="461" spans="1:11" x14ac:dyDescent="0.25">
      <c r="A461" s="5"/>
      <c r="B461" s="3"/>
      <c r="C461" s="3"/>
      <c r="D461" s="3"/>
      <c r="E461" s="3"/>
      <c r="F461" s="3"/>
      <c r="G461" s="3"/>
      <c r="H461" s="4"/>
      <c r="I461" s="4"/>
      <c r="J461" s="4"/>
      <c r="K461" s="5"/>
    </row>
    <row r="462" spans="1:11" x14ac:dyDescent="0.25">
      <c r="A462" s="5"/>
      <c r="B462" s="3"/>
      <c r="C462" s="3"/>
      <c r="D462" s="3"/>
      <c r="E462" s="3"/>
      <c r="F462" s="3"/>
      <c r="G462" s="3"/>
      <c r="H462" s="4"/>
      <c r="I462" s="4"/>
      <c r="J462" s="4"/>
      <c r="K462" s="5"/>
    </row>
    <row r="463" spans="1:11" x14ac:dyDescent="0.25">
      <c r="A463" s="5"/>
      <c r="B463" s="3"/>
      <c r="C463" s="3"/>
      <c r="D463" s="3"/>
      <c r="E463" s="3"/>
      <c r="F463" s="3"/>
      <c r="G463" s="3"/>
      <c r="H463" s="4"/>
      <c r="I463" s="4"/>
      <c r="J463" s="4"/>
      <c r="K463" s="5"/>
    </row>
    <row r="464" spans="1:11" x14ac:dyDescent="0.25">
      <c r="A464" s="5"/>
      <c r="B464" s="3"/>
      <c r="C464" s="3"/>
      <c r="D464" s="3"/>
      <c r="E464" s="3"/>
      <c r="F464" s="3"/>
      <c r="G464" s="3"/>
      <c r="H464" s="4"/>
      <c r="I464" s="4"/>
      <c r="J464" s="4"/>
      <c r="K464" s="5"/>
    </row>
    <row r="465" spans="1:11" x14ac:dyDescent="0.25">
      <c r="A465" s="5"/>
      <c r="B465" s="3"/>
      <c r="C465" s="3"/>
      <c r="D465" s="3"/>
      <c r="E465" s="3"/>
      <c r="F465" s="3"/>
      <c r="G465" s="3"/>
      <c r="H465" s="4"/>
      <c r="I465" s="4"/>
      <c r="J465" s="4"/>
      <c r="K465" s="5"/>
    </row>
    <row r="466" spans="1:11" x14ac:dyDescent="0.25">
      <c r="A466" s="5"/>
      <c r="B466" s="3"/>
      <c r="C466" s="3"/>
      <c r="D466" s="3"/>
      <c r="E466" s="3"/>
      <c r="F466" s="3"/>
      <c r="G466" s="3"/>
      <c r="H466" s="4"/>
      <c r="I466" s="4"/>
      <c r="J466" s="4"/>
      <c r="K466" s="5"/>
    </row>
    <row r="467" spans="1:11" x14ac:dyDescent="0.25">
      <c r="A467" s="5"/>
      <c r="B467" s="3"/>
      <c r="C467" s="3"/>
      <c r="D467" s="3"/>
      <c r="E467" s="3"/>
      <c r="F467" s="3"/>
      <c r="G467" s="3"/>
      <c r="H467" s="4"/>
      <c r="I467" s="4"/>
      <c r="J467" s="4"/>
      <c r="K467" s="5"/>
    </row>
    <row r="468" spans="1:11" x14ac:dyDescent="0.25">
      <c r="A468" s="5"/>
      <c r="B468" s="3"/>
      <c r="C468" s="3"/>
      <c r="D468" s="3"/>
      <c r="E468" s="3"/>
      <c r="F468" s="3"/>
      <c r="G468" s="3"/>
      <c r="H468" s="4"/>
      <c r="I468" s="4"/>
      <c r="J468" s="4"/>
      <c r="K468" s="5"/>
    </row>
    <row r="469" spans="1:11" x14ac:dyDescent="0.25">
      <c r="A469" s="5"/>
      <c r="B469" s="3"/>
      <c r="C469" s="3"/>
      <c r="D469" s="3"/>
      <c r="E469" s="3"/>
      <c r="F469" s="3"/>
      <c r="G469" s="3"/>
      <c r="H469" s="4"/>
      <c r="I469" s="4"/>
      <c r="J469" s="4"/>
      <c r="K469" s="5"/>
    </row>
    <row r="470" spans="1:11" x14ac:dyDescent="0.25">
      <c r="A470" s="5"/>
      <c r="B470" s="3"/>
      <c r="C470" s="3"/>
      <c r="D470" s="3"/>
      <c r="E470" s="3"/>
      <c r="F470" s="3"/>
      <c r="G470" s="3"/>
      <c r="H470" s="4"/>
      <c r="I470" s="4"/>
      <c r="J470" s="4"/>
      <c r="K470" s="5"/>
    </row>
    <row r="471" spans="1:11" x14ac:dyDescent="0.25">
      <c r="A471" s="5"/>
      <c r="B471" s="3"/>
      <c r="C471" s="3"/>
      <c r="D471" s="3"/>
      <c r="E471" s="3"/>
      <c r="F471" s="3"/>
      <c r="G471" s="3"/>
      <c r="H471" s="4"/>
      <c r="I471" s="4"/>
      <c r="J471" s="4"/>
      <c r="K471" s="5"/>
    </row>
    <row r="472" spans="1:11" x14ac:dyDescent="0.25">
      <c r="A472" s="5"/>
      <c r="B472" s="3"/>
      <c r="C472" s="3"/>
      <c r="D472" s="3"/>
      <c r="E472" s="3"/>
      <c r="F472" s="3"/>
      <c r="G472" s="3"/>
      <c r="H472" s="4"/>
      <c r="I472" s="4"/>
      <c r="J472" s="4"/>
      <c r="K472" s="5"/>
    </row>
    <row r="473" spans="1:11" x14ac:dyDescent="0.25">
      <c r="A473" s="5"/>
      <c r="B473" s="3"/>
      <c r="C473" s="3"/>
      <c r="D473" s="3"/>
      <c r="E473" s="3"/>
      <c r="F473" s="3"/>
      <c r="G473" s="3"/>
      <c r="H473" s="4"/>
      <c r="I473" s="4"/>
      <c r="J473" s="4"/>
      <c r="K473" s="5"/>
    </row>
    <row r="474" spans="1:11" x14ac:dyDescent="0.25">
      <c r="A474" s="5"/>
      <c r="B474" s="3"/>
      <c r="C474" s="3"/>
      <c r="D474" s="3"/>
      <c r="E474" s="3"/>
      <c r="F474" s="3"/>
      <c r="G474" s="3"/>
      <c r="H474" s="4"/>
      <c r="I474" s="4"/>
      <c r="J474" s="4"/>
      <c r="K474" s="5"/>
    </row>
    <row r="475" spans="1:11" x14ac:dyDescent="0.25">
      <c r="A475" s="5"/>
      <c r="B475" s="3"/>
      <c r="C475" s="3"/>
      <c r="D475" s="3"/>
      <c r="E475" s="3"/>
      <c r="F475" s="3"/>
      <c r="G475" s="3"/>
      <c r="H475" s="4"/>
      <c r="I475" s="4"/>
      <c r="J475" s="4"/>
      <c r="K475" s="5"/>
    </row>
    <row r="476" spans="1:11" x14ac:dyDescent="0.25">
      <c r="A476" s="5"/>
      <c r="B476" s="3"/>
      <c r="C476" s="3"/>
      <c r="D476" s="3"/>
      <c r="E476" s="3"/>
      <c r="F476" s="3"/>
      <c r="G476" s="3"/>
      <c r="H476" s="4"/>
      <c r="I476" s="4"/>
      <c r="J476" s="4"/>
      <c r="K476" s="5"/>
    </row>
    <row r="477" spans="1:11" x14ac:dyDescent="0.25">
      <c r="A477" s="5"/>
      <c r="B477" s="3"/>
      <c r="C477" s="3"/>
      <c r="D477" s="3"/>
      <c r="E477" s="3"/>
      <c r="F477" s="3"/>
      <c r="G477" s="3"/>
      <c r="H477" s="4"/>
      <c r="I477" s="4"/>
      <c r="J477" s="4"/>
      <c r="K477" s="5"/>
    </row>
    <row r="478" spans="1:11" x14ac:dyDescent="0.25">
      <c r="A478" s="5"/>
      <c r="B478" s="3"/>
      <c r="C478" s="3"/>
      <c r="D478" s="3"/>
      <c r="E478" s="3"/>
      <c r="F478" s="3"/>
      <c r="G478" s="3"/>
      <c r="H478" s="4"/>
      <c r="I478" s="4"/>
      <c r="J478" s="4"/>
      <c r="K478" s="5"/>
    </row>
    <row r="479" spans="1:11" x14ac:dyDescent="0.25">
      <c r="A479" s="5"/>
      <c r="B479" s="3"/>
      <c r="C479" s="3"/>
      <c r="D479" s="3"/>
      <c r="E479" s="3"/>
      <c r="F479" s="3"/>
      <c r="G479" s="3"/>
      <c r="H479" s="4"/>
      <c r="I479" s="4"/>
      <c r="J479" s="4"/>
      <c r="K479" s="5"/>
    </row>
    <row r="480" spans="1:11" x14ac:dyDescent="0.25">
      <c r="A480" s="5"/>
      <c r="B480" s="3"/>
      <c r="C480" s="3"/>
      <c r="D480" s="3"/>
      <c r="E480" s="3"/>
      <c r="F480" s="3"/>
      <c r="G480" s="3"/>
      <c r="H480" s="4"/>
      <c r="I480" s="4"/>
      <c r="J480" s="4"/>
      <c r="K480" s="5"/>
    </row>
    <row r="481" spans="1:11" x14ac:dyDescent="0.25">
      <c r="A481" s="5"/>
      <c r="B481" s="3"/>
      <c r="C481" s="3"/>
      <c r="D481" s="3"/>
      <c r="E481" s="3"/>
      <c r="F481" s="3"/>
      <c r="G481" s="3"/>
      <c r="H481" s="4"/>
      <c r="I481" s="4"/>
      <c r="J481" s="4"/>
      <c r="K481" s="5"/>
    </row>
    <row r="482" spans="1:11" x14ac:dyDescent="0.25">
      <c r="A482" s="5"/>
      <c r="B482" s="3"/>
      <c r="C482" s="3"/>
      <c r="D482" s="3"/>
      <c r="E482" s="3"/>
      <c r="F482" s="3"/>
      <c r="G482" s="3"/>
      <c r="H482" s="4"/>
      <c r="I482" s="4"/>
      <c r="J482" s="4"/>
      <c r="K482" s="5"/>
    </row>
    <row r="483" spans="1:11" x14ac:dyDescent="0.25">
      <c r="A483" s="5"/>
      <c r="B483" s="3"/>
      <c r="C483" s="3"/>
      <c r="D483" s="3"/>
      <c r="E483" s="3"/>
      <c r="F483" s="3"/>
      <c r="G483" s="3"/>
      <c r="H483" s="4"/>
      <c r="I483" s="4"/>
      <c r="J483" s="4"/>
      <c r="K483" s="5"/>
    </row>
    <row r="484" spans="1:11" x14ac:dyDescent="0.25">
      <c r="A484" s="5"/>
      <c r="B484" s="3"/>
      <c r="C484" s="3"/>
      <c r="D484" s="3"/>
      <c r="E484" s="3"/>
      <c r="F484" s="3"/>
      <c r="G484" s="3"/>
      <c r="H484" s="4"/>
      <c r="I484" s="4"/>
      <c r="J484" s="4"/>
      <c r="K484" s="5"/>
    </row>
    <row r="485" spans="1:11" x14ac:dyDescent="0.25">
      <c r="A485" s="5"/>
      <c r="B485" s="3"/>
      <c r="C485" s="3"/>
      <c r="D485" s="3"/>
      <c r="E485" s="3"/>
      <c r="F485" s="3"/>
      <c r="G485" s="3"/>
      <c r="H485" s="4"/>
      <c r="I485" s="4"/>
      <c r="J485" s="4"/>
      <c r="K485" s="5"/>
    </row>
    <row r="486" spans="1:11" x14ac:dyDescent="0.25">
      <c r="A486" s="5"/>
      <c r="B486" s="3"/>
      <c r="C486" s="3"/>
      <c r="D486" s="3"/>
      <c r="E486" s="3"/>
      <c r="F486" s="3"/>
      <c r="G486" s="3"/>
      <c r="H486" s="4"/>
      <c r="I486" s="4"/>
      <c r="J486" s="4"/>
      <c r="K486" s="5"/>
    </row>
    <row r="487" spans="1:11" x14ac:dyDescent="0.25">
      <c r="A487" s="5"/>
      <c r="B487" s="3"/>
      <c r="C487" s="3"/>
      <c r="D487" s="3"/>
      <c r="E487" s="3"/>
      <c r="F487" s="3"/>
      <c r="G487" s="3"/>
      <c r="H487" s="4"/>
      <c r="I487" s="4"/>
      <c r="J487" s="4"/>
      <c r="K487" s="5"/>
    </row>
    <row r="488" spans="1:11" x14ac:dyDescent="0.25">
      <c r="A488" s="5"/>
      <c r="B488" s="3"/>
      <c r="C488" s="3"/>
      <c r="D488" s="3"/>
      <c r="E488" s="3"/>
      <c r="F488" s="3"/>
      <c r="G488" s="3"/>
      <c r="H488" s="4"/>
      <c r="I488" s="4"/>
      <c r="J488" s="4"/>
      <c r="K488" s="5"/>
    </row>
    <row r="489" spans="1:11" x14ac:dyDescent="0.25">
      <c r="A489" s="5"/>
      <c r="B489" s="3"/>
      <c r="C489" s="3"/>
      <c r="D489" s="3"/>
      <c r="E489" s="3"/>
      <c r="F489" s="3"/>
      <c r="G489" s="3"/>
      <c r="H489" s="4"/>
      <c r="I489" s="4"/>
      <c r="J489" s="4"/>
      <c r="K489" s="5"/>
    </row>
    <row r="490" spans="1:11" x14ac:dyDescent="0.25">
      <c r="A490" s="5"/>
      <c r="B490" s="3"/>
      <c r="C490" s="3"/>
      <c r="D490" s="3"/>
      <c r="E490" s="3"/>
      <c r="F490" s="3"/>
      <c r="G490" s="3"/>
      <c r="H490" s="4"/>
      <c r="I490" s="4"/>
      <c r="J490" s="4"/>
      <c r="K490" s="5"/>
    </row>
    <row r="491" spans="1:11" x14ac:dyDescent="0.25">
      <c r="A491" s="5"/>
      <c r="B491" s="3"/>
      <c r="C491" s="3"/>
      <c r="D491" s="3"/>
      <c r="E491" s="3"/>
      <c r="F491" s="3"/>
      <c r="G491" s="3"/>
      <c r="H491" s="4"/>
      <c r="I491" s="4"/>
      <c r="J491" s="4"/>
      <c r="K491" s="5"/>
    </row>
    <row r="492" spans="1:11" x14ac:dyDescent="0.25">
      <c r="A492" s="5"/>
      <c r="B492" s="3"/>
      <c r="C492" s="3"/>
      <c r="D492" s="3"/>
      <c r="E492" s="3"/>
      <c r="F492" s="3"/>
      <c r="G492" s="3"/>
      <c r="H492" s="4"/>
      <c r="I492" s="4"/>
      <c r="J492" s="4"/>
      <c r="K492" s="5"/>
    </row>
    <row r="493" spans="1:11" x14ac:dyDescent="0.25">
      <c r="A493" s="5"/>
      <c r="B493" s="3"/>
      <c r="C493" s="3"/>
      <c r="D493" s="3"/>
      <c r="E493" s="3"/>
      <c r="F493" s="3"/>
      <c r="G493" s="3"/>
      <c r="H493" s="4"/>
      <c r="I493" s="4"/>
      <c r="J493" s="4"/>
      <c r="K493" s="5"/>
    </row>
    <row r="494" spans="1:11" x14ac:dyDescent="0.25">
      <c r="A494" s="5"/>
      <c r="B494" s="3"/>
      <c r="C494" s="3"/>
      <c r="D494" s="3"/>
      <c r="E494" s="3"/>
      <c r="F494" s="3"/>
      <c r="G494" s="3"/>
      <c r="H494" s="4"/>
      <c r="I494" s="4"/>
      <c r="J494" s="4"/>
      <c r="K494" s="5"/>
    </row>
    <row r="495" spans="1:11" x14ac:dyDescent="0.25">
      <c r="A495" s="5"/>
      <c r="B495" s="3"/>
      <c r="C495" s="3"/>
      <c r="D495" s="3"/>
      <c r="E495" s="3"/>
      <c r="F495" s="3"/>
      <c r="G495" s="3"/>
      <c r="H495" s="4"/>
      <c r="I495" s="4"/>
      <c r="J495" s="4"/>
      <c r="K495" s="5"/>
    </row>
    <row r="496" spans="1:11" x14ac:dyDescent="0.25">
      <c r="A496" s="5"/>
      <c r="B496" s="3"/>
      <c r="C496" s="3"/>
      <c r="D496" s="3"/>
      <c r="E496" s="3"/>
      <c r="F496" s="3"/>
      <c r="G496" s="3"/>
      <c r="H496" s="4"/>
      <c r="I496" s="4"/>
      <c r="J496" s="4"/>
      <c r="K496" s="5"/>
    </row>
    <row r="497" spans="1:11" x14ac:dyDescent="0.25">
      <c r="A497" s="5"/>
      <c r="B497" s="3"/>
      <c r="C497" s="3"/>
      <c r="D497" s="3"/>
      <c r="E497" s="3"/>
      <c r="F497" s="3"/>
      <c r="G497" s="3"/>
      <c r="H497" s="4"/>
      <c r="I497" s="4"/>
      <c r="J497" s="4"/>
      <c r="K497" s="5"/>
    </row>
    <row r="498" spans="1:11" x14ac:dyDescent="0.25">
      <c r="A498" s="5"/>
      <c r="B498" s="3"/>
      <c r="C498" s="3"/>
      <c r="D498" s="3"/>
      <c r="E498" s="3"/>
      <c r="F498" s="3"/>
      <c r="G498" s="3"/>
      <c r="H498" s="4"/>
      <c r="I498" s="4"/>
      <c r="J498" s="4"/>
      <c r="K498" s="5"/>
    </row>
    <row r="499" spans="1:11" x14ac:dyDescent="0.25">
      <c r="A499" s="5"/>
      <c r="B499" s="3"/>
      <c r="C499" s="3"/>
      <c r="D499" s="3"/>
      <c r="E499" s="3"/>
      <c r="F499" s="3"/>
      <c r="G499" s="3"/>
      <c r="H499" s="4"/>
      <c r="I499" s="4"/>
      <c r="J499" s="4"/>
      <c r="K499" s="5"/>
    </row>
    <row r="500" spans="1:11" x14ac:dyDescent="0.25">
      <c r="A500" s="5"/>
      <c r="B500" s="3"/>
      <c r="C500" s="3"/>
      <c r="D500" s="3"/>
      <c r="E500" s="3"/>
      <c r="F500" s="3"/>
      <c r="G500" s="3"/>
      <c r="H500" s="4"/>
      <c r="I500" s="4"/>
      <c r="J500" s="4"/>
      <c r="K500" s="5"/>
    </row>
    <row r="501" spans="1:11" x14ac:dyDescent="0.25">
      <c r="A501" s="5"/>
      <c r="B501" s="3"/>
      <c r="C501" s="3"/>
      <c r="D501" s="3"/>
      <c r="E501" s="3"/>
      <c r="F501" s="3"/>
      <c r="G501" s="3"/>
      <c r="H501" s="4"/>
      <c r="I501" s="4"/>
      <c r="J501" s="4"/>
      <c r="K501" s="5"/>
    </row>
    <row r="502" spans="1:11" x14ac:dyDescent="0.25">
      <c r="A502" s="5"/>
      <c r="B502" s="3"/>
      <c r="C502" s="3"/>
      <c r="D502" s="3"/>
      <c r="E502" s="3"/>
      <c r="F502" s="3"/>
      <c r="G502" s="3"/>
      <c r="H502" s="4"/>
      <c r="I502" s="4"/>
      <c r="J502" s="4"/>
      <c r="K502" s="5"/>
    </row>
    <row r="503" spans="1:11" x14ac:dyDescent="0.25">
      <c r="A503" s="5"/>
      <c r="B503" s="3"/>
      <c r="C503" s="3"/>
      <c r="D503" s="3"/>
      <c r="E503" s="3"/>
      <c r="F503" s="3"/>
      <c r="G503" s="3"/>
      <c r="H503" s="4"/>
      <c r="I503" s="4"/>
      <c r="J503" s="4"/>
      <c r="K503" s="5"/>
    </row>
    <row r="504" spans="1:11" x14ac:dyDescent="0.25">
      <c r="A504" s="5"/>
      <c r="B504" s="3"/>
      <c r="C504" s="3"/>
      <c r="D504" s="3"/>
      <c r="E504" s="3"/>
      <c r="F504" s="3"/>
      <c r="G504" s="3"/>
      <c r="H504" s="4"/>
      <c r="I504" s="4"/>
      <c r="J504" s="4"/>
      <c r="K504" s="5"/>
    </row>
    <row r="505" spans="1:11" x14ac:dyDescent="0.25">
      <c r="A505" s="5"/>
      <c r="B505" s="3"/>
      <c r="C505" s="3"/>
      <c r="D505" s="3"/>
      <c r="E505" s="3"/>
      <c r="F505" s="3"/>
      <c r="G505" s="3"/>
      <c r="H505" s="4"/>
      <c r="I505" s="4"/>
      <c r="J505" s="4"/>
      <c r="K505" s="5"/>
    </row>
    <row r="506" spans="1:11" x14ac:dyDescent="0.25">
      <c r="A506" s="5"/>
      <c r="B506" s="3"/>
      <c r="C506" s="3"/>
      <c r="D506" s="3"/>
      <c r="E506" s="3"/>
      <c r="F506" s="3"/>
      <c r="G506" s="3"/>
      <c r="H506" s="4"/>
      <c r="I506" s="4"/>
      <c r="J506" s="4"/>
      <c r="K506" s="5"/>
    </row>
    <row r="507" spans="1:11" x14ac:dyDescent="0.25">
      <c r="A507" s="5"/>
      <c r="B507" s="3"/>
      <c r="C507" s="3"/>
      <c r="D507" s="3"/>
      <c r="E507" s="3"/>
      <c r="F507" s="3"/>
      <c r="G507" s="3"/>
      <c r="H507" s="4"/>
      <c r="I507" s="4"/>
      <c r="J507" s="4"/>
      <c r="K507" s="5"/>
    </row>
    <row r="508" spans="1:11" x14ac:dyDescent="0.25">
      <c r="A508" s="5"/>
      <c r="B508" s="3"/>
      <c r="C508" s="3"/>
      <c r="D508" s="3"/>
      <c r="E508" s="3"/>
      <c r="F508" s="3"/>
      <c r="G508" s="3"/>
      <c r="H508" s="4"/>
      <c r="I508" s="4"/>
      <c r="J508" s="4"/>
      <c r="K508" s="5"/>
    </row>
    <row r="509" spans="1:11" x14ac:dyDescent="0.25">
      <c r="A509" s="5"/>
      <c r="B509" s="3"/>
      <c r="C509" s="3"/>
      <c r="D509" s="3"/>
      <c r="E509" s="3"/>
      <c r="F509" s="3"/>
      <c r="G509" s="3"/>
      <c r="H509" s="4"/>
      <c r="I509" s="4"/>
      <c r="J509" s="4"/>
      <c r="K509" s="5"/>
    </row>
    <row r="510" spans="1:11" x14ac:dyDescent="0.25">
      <c r="A510" s="5"/>
      <c r="B510" s="3"/>
      <c r="C510" s="3"/>
      <c r="D510" s="3"/>
      <c r="E510" s="3"/>
      <c r="F510" s="3"/>
      <c r="G510" s="3"/>
      <c r="H510" s="4"/>
      <c r="I510" s="4"/>
      <c r="J510" s="4"/>
      <c r="K510" s="5"/>
    </row>
    <row r="511" spans="1:11" x14ac:dyDescent="0.25">
      <c r="A511" s="5"/>
      <c r="B511" s="3"/>
      <c r="C511" s="3"/>
      <c r="D511" s="3"/>
      <c r="E511" s="3"/>
      <c r="F511" s="3"/>
      <c r="G511" s="3"/>
      <c r="H511" s="4"/>
      <c r="I511" s="4"/>
      <c r="J511" s="4"/>
      <c r="K511" s="5"/>
    </row>
    <row r="512" spans="1:11" x14ac:dyDescent="0.25">
      <c r="A512" s="5"/>
      <c r="B512" s="3"/>
      <c r="C512" s="3"/>
      <c r="D512" s="3"/>
      <c r="E512" s="3"/>
      <c r="F512" s="3"/>
      <c r="G512" s="3"/>
      <c r="H512" s="4"/>
      <c r="I512" s="4"/>
      <c r="J512" s="4"/>
      <c r="K512" s="5"/>
    </row>
    <row r="513" spans="1:11" x14ac:dyDescent="0.25">
      <c r="A513" s="5"/>
      <c r="B513" s="3"/>
      <c r="C513" s="3"/>
      <c r="D513" s="3"/>
      <c r="E513" s="3"/>
      <c r="F513" s="3"/>
      <c r="G513" s="3"/>
      <c r="H513" s="4"/>
      <c r="I513" s="4"/>
      <c r="J513" s="4"/>
      <c r="K513" s="5"/>
    </row>
    <row r="514" spans="1:11" x14ac:dyDescent="0.25">
      <c r="A514" s="5"/>
      <c r="B514" s="3"/>
      <c r="C514" s="3"/>
      <c r="D514" s="3"/>
      <c r="E514" s="3"/>
      <c r="F514" s="3"/>
      <c r="G514" s="3"/>
      <c r="H514" s="4"/>
      <c r="I514" s="4"/>
      <c r="J514" s="4"/>
      <c r="K514" s="5"/>
    </row>
    <row r="515" spans="1:11" x14ac:dyDescent="0.25">
      <c r="A515" s="5"/>
      <c r="B515" s="3"/>
      <c r="C515" s="3"/>
      <c r="D515" s="3"/>
      <c r="E515" s="3"/>
      <c r="F515" s="3"/>
      <c r="G515" s="3"/>
      <c r="H515" s="4"/>
      <c r="I515" s="4"/>
      <c r="J515" s="4"/>
      <c r="K515" s="5"/>
    </row>
    <row r="516" spans="1:11" x14ac:dyDescent="0.25">
      <c r="A516" s="5"/>
      <c r="B516" s="3"/>
      <c r="C516" s="3"/>
      <c r="D516" s="3"/>
      <c r="E516" s="3"/>
      <c r="F516" s="3"/>
      <c r="G516" s="3"/>
      <c r="H516" s="4"/>
      <c r="I516" s="4"/>
      <c r="J516" s="4"/>
      <c r="K516" s="5"/>
    </row>
    <row r="517" spans="1:11" x14ac:dyDescent="0.25">
      <c r="A517" s="5"/>
      <c r="B517" s="3"/>
      <c r="C517" s="3"/>
      <c r="D517" s="3"/>
      <c r="E517" s="3"/>
      <c r="F517" s="3"/>
      <c r="G517" s="3"/>
      <c r="H517" s="4"/>
      <c r="I517" s="4"/>
      <c r="J517" s="4"/>
      <c r="K517" s="5"/>
    </row>
    <row r="518" spans="1:11" x14ac:dyDescent="0.25">
      <c r="A518" s="5"/>
      <c r="B518" s="3"/>
      <c r="C518" s="3"/>
      <c r="D518" s="3"/>
      <c r="E518" s="3"/>
      <c r="F518" s="3"/>
      <c r="G518" s="3"/>
      <c r="H518" s="4"/>
      <c r="I518" s="4"/>
      <c r="J518" s="4"/>
      <c r="K518" s="5"/>
    </row>
    <row r="519" spans="1:11" x14ac:dyDescent="0.25">
      <c r="A519" s="5"/>
      <c r="B519" s="3"/>
      <c r="C519" s="3"/>
      <c r="D519" s="3"/>
      <c r="E519" s="3"/>
      <c r="F519" s="3"/>
      <c r="G519" s="3"/>
      <c r="H519" s="4"/>
      <c r="I519" s="4"/>
      <c r="J519" s="4"/>
      <c r="K519" s="5"/>
    </row>
    <row r="520" spans="1:11" x14ac:dyDescent="0.25">
      <c r="A520" s="5"/>
      <c r="B520" s="3"/>
      <c r="C520" s="3"/>
      <c r="D520" s="3"/>
      <c r="E520" s="3"/>
      <c r="F520" s="3"/>
      <c r="G520" s="3"/>
      <c r="H520" s="4"/>
      <c r="I520" s="4"/>
      <c r="J520" s="4"/>
      <c r="K520" s="5"/>
    </row>
    <row r="521" spans="1:11" x14ac:dyDescent="0.25">
      <c r="A521" s="5"/>
      <c r="B521" s="3"/>
      <c r="C521" s="3"/>
      <c r="D521" s="3"/>
      <c r="E521" s="3"/>
      <c r="F521" s="3"/>
      <c r="G521" s="3"/>
      <c r="H521" s="4"/>
      <c r="I521" s="4"/>
      <c r="J521" s="4"/>
      <c r="K521" s="5"/>
    </row>
    <row r="522" spans="1:11" x14ac:dyDescent="0.25">
      <c r="A522" s="5"/>
      <c r="B522" s="3"/>
      <c r="C522" s="3"/>
      <c r="D522" s="3"/>
      <c r="E522" s="3"/>
      <c r="F522" s="3"/>
      <c r="G522" s="3"/>
      <c r="H522" s="4"/>
      <c r="I522" s="4"/>
      <c r="J522" s="4"/>
      <c r="K522" s="5"/>
    </row>
    <row r="523" spans="1:11" x14ac:dyDescent="0.25">
      <c r="A523" s="5"/>
      <c r="B523" s="3"/>
      <c r="C523" s="3"/>
      <c r="D523" s="3"/>
      <c r="E523" s="3"/>
      <c r="F523" s="3"/>
      <c r="G523" s="3"/>
      <c r="H523" s="4"/>
      <c r="I523" s="4"/>
      <c r="J523" s="4"/>
      <c r="K523" s="5"/>
    </row>
    <row r="524" spans="1:11" x14ac:dyDescent="0.25">
      <c r="A524" s="5"/>
      <c r="B524" s="3"/>
      <c r="C524" s="3"/>
      <c r="D524" s="3"/>
      <c r="E524" s="3"/>
      <c r="F524" s="3"/>
      <c r="G524" s="3"/>
      <c r="H524" s="4"/>
      <c r="I524" s="4"/>
      <c r="J524" s="4"/>
      <c r="K524" s="5"/>
    </row>
    <row r="525" spans="1:11" x14ac:dyDescent="0.25">
      <c r="A525" s="5"/>
      <c r="B525" s="3"/>
      <c r="C525" s="3"/>
      <c r="D525" s="3"/>
      <c r="E525" s="3"/>
      <c r="F525" s="3"/>
      <c r="G525" s="3"/>
      <c r="H525" s="4"/>
      <c r="I525" s="4"/>
      <c r="J525" s="4"/>
      <c r="K525" s="5"/>
    </row>
    <row r="526" spans="1:11" x14ac:dyDescent="0.25">
      <c r="A526" s="5"/>
      <c r="B526" s="3"/>
      <c r="C526" s="3"/>
      <c r="D526" s="3"/>
      <c r="E526" s="3"/>
      <c r="F526" s="3"/>
      <c r="G526" s="3"/>
      <c r="H526" s="4"/>
      <c r="I526" s="4"/>
      <c r="J526" s="4"/>
      <c r="K526" s="5"/>
    </row>
    <row r="527" spans="1:11" x14ac:dyDescent="0.25">
      <c r="A527" s="5"/>
      <c r="B527" s="3"/>
      <c r="C527" s="3"/>
      <c r="D527" s="3"/>
      <c r="E527" s="3"/>
      <c r="F527" s="3"/>
      <c r="G527" s="3"/>
      <c r="H527" s="4"/>
      <c r="I527" s="4"/>
      <c r="J527" s="4"/>
      <c r="K527" s="5"/>
    </row>
    <row r="528" spans="1:11" x14ac:dyDescent="0.25">
      <c r="A528" s="5"/>
      <c r="B528" s="3"/>
      <c r="C528" s="3"/>
      <c r="D528" s="3"/>
      <c r="E528" s="3"/>
      <c r="F528" s="3"/>
      <c r="G528" s="3"/>
      <c r="H528" s="4"/>
      <c r="I528" s="4"/>
      <c r="J528" s="4"/>
      <c r="K528" s="5"/>
    </row>
    <row r="529" spans="1:11" x14ac:dyDescent="0.25">
      <c r="A529" s="5"/>
      <c r="B529" s="3"/>
      <c r="C529" s="3"/>
      <c r="D529" s="3"/>
      <c r="E529" s="3"/>
      <c r="F529" s="3"/>
      <c r="G529" s="3"/>
      <c r="H529" s="4"/>
      <c r="I529" s="4"/>
      <c r="J529" s="4"/>
      <c r="K529" s="5"/>
    </row>
    <row r="530" spans="1:11" x14ac:dyDescent="0.25">
      <c r="A530" s="5"/>
      <c r="B530" s="3"/>
      <c r="C530" s="3"/>
      <c r="D530" s="3"/>
      <c r="E530" s="3"/>
      <c r="F530" s="3"/>
      <c r="G530" s="3"/>
      <c r="H530" s="4"/>
      <c r="I530" s="4"/>
      <c r="J530" s="4"/>
      <c r="K530" s="5"/>
    </row>
  </sheetData>
  <pageMargins left="0.7" right="0.7" top="0.75" bottom="0.75" header="0.3" footer="0.3"/>
  <pageSetup paperSize="9" orientation="portrait" horizontalDpi="300" verticalDpi="300"/>
  <tableParts count="1">
    <tablePart r:id="rId1"/>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182</v>
      </c>
    </row>
    <row r="8" spans="1:15" x14ac:dyDescent="0.25">
      <c r="A8" t="s">
        <v>183</v>
      </c>
    </row>
    <row r="9" spans="1:15" x14ac:dyDescent="0.25">
      <c r="A9" t="s">
        <v>259</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v>100</v>
      </c>
      <c r="I14" s="3" t="s">
        <v>200</v>
      </c>
      <c r="J14" s="3">
        <v>100</v>
      </c>
      <c r="K14" s="3">
        <v>100</v>
      </c>
      <c r="L14" s="3">
        <v>75.884370000000004</v>
      </c>
      <c r="M14" s="3" t="s">
        <v>200</v>
      </c>
      <c r="N14" s="3"/>
      <c r="O14" s="3"/>
    </row>
    <row r="15" spans="1:15" x14ac:dyDescent="0.25">
      <c r="A15" s="3" t="s">
        <v>198</v>
      </c>
      <c r="B15" s="3" t="s">
        <v>201</v>
      </c>
      <c r="C15" s="3" t="s">
        <v>200</v>
      </c>
      <c r="D15" s="3" t="s">
        <v>200</v>
      </c>
      <c r="E15" s="3" t="s">
        <v>200</v>
      </c>
      <c r="F15" s="3">
        <v>29.447220000000002</v>
      </c>
      <c r="G15" s="3" t="s">
        <v>200</v>
      </c>
      <c r="H15" s="3">
        <v>45.584060000000001</v>
      </c>
      <c r="I15" s="3" t="s">
        <v>200</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t="s">
        <v>200</v>
      </c>
      <c r="H16" s="3">
        <v>37.644150000000003</v>
      </c>
      <c r="I16" s="3">
        <v>39.474449999999997</v>
      </c>
      <c r="J16" s="3" t="s">
        <v>200</v>
      </c>
      <c r="K16" s="3" t="s">
        <v>200</v>
      </c>
      <c r="L16" s="3" t="s">
        <v>200</v>
      </c>
      <c r="M16" s="3" t="s">
        <v>200</v>
      </c>
      <c r="N16" s="3"/>
      <c r="O16" s="3"/>
    </row>
    <row r="17" spans="1:15" x14ac:dyDescent="0.25">
      <c r="A17" s="3" t="s">
        <v>198</v>
      </c>
      <c r="B17" s="3" t="s">
        <v>203</v>
      </c>
      <c r="C17" s="3" t="s">
        <v>200</v>
      </c>
      <c r="D17" s="3" t="s">
        <v>200</v>
      </c>
      <c r="E17" s="3">
        <v>44.358969999999999</v>
      </c>
      <c r="F17" s="3" t="s">
        <v>200</v>
      </c>
      <c r="G17" s="3" t="s">
        <v>200</v>
      </c>
      <c r="H17" s="3" t="s">
        <v>200</v>
      </c>
      <c r="I17" s="3" t="s">
        <v>200</v>
      </c>
      <c r="J17" s="3" t="s">
        <v>200</v>
      </c>
      <c r="K17" s="3" t="s">
        <v>200</v>
      </c>
      <c r="L17" s="3" t="s">
        <v>200</v>
      </c>
      <c r="M17" s="3" t="s">
        <v>200</v>
      </c>
      <c r="N17" s="3"/>
      <c r="O17" s="3"/>
    </row>
    <row r="18" spans="1:15" x14ac:dyDescent="0.25">
      <c r="A18" s="3" t="s">
        <v>198</v>
      </c>
      <c r="B18" s="3" t="s">
        <v>205</v>
      </c>
      <c r="C18" s="3" t="s">
        <v>200</v>
      </c>
      <c r="D18" s="3" t="s">
        <v>200</v>
      </c>
      <c r="E18" s="3" t="s">
        <v>200</v>
      </c>
      <c r="F18" s="3" t="s">
        <v>200</v>
      </c>
      <c r="G18" s="3" t="s">
        <v>200</v>
      </c>
      <c r="H18" s="3">
        <v>11.205069999999999</v>
      </c>
      <c r="I18" s="3" t="s">
        <v>200</v>
      </c>
      <c r="J18" s="3" t="s">
        <v>200</v>
      </c>
      <c r="K18" s="3" t="s">
        <v>200</v>
      </c>
      <c r="L18" s="3" t="s">
        <v>200</v>
      </c>
      <c r="M18" s="3" t="s">
        <v>200</v>
      </c>
      <c r="N18" s="3"/>
      <c r="O18" s="3"/>
    </row>
    <row r="19" spans="1:15" x14ac:dyDescent="0.25">
      <c r="A19" s="3" t="s">
        <v>198</v>
      </c>
      <c r="B19" s="3" t="s">
        <v>206</v>
      </c>
      <c r="C19" s="3" t="s">
        <v>200</v>
      </c>
      <c r="D19" s="3">
        <v>36.56174</v>
      </c>
      <c r="E19" s="3">
        <v>33.506489999999999</v>
      </c>
      <c r="F19" s="3" t="s">
        <v>200</v>
      </c>
      <c r="G19" s="3" t="s">
        <v>200</v>
      </c>
      <c r="H19" s="3" t="s">
        <v>200</v>
      </c>
      <c r="I19" s="3">
        <v>21.296299999999999</v>
      </c>
      <c r="J19" s="3" t="s">
        <v>200</v>
      </c>
      <c r="K19" s="3" t="s">
        <v>200</v>
      </c>
      <c r="L19" s="3" t="s">
        <v>200</v>
      </c>
      <c r="M19" s="3" t="s">
        <v>200</v>
      </c>
      <c r="N19" s="3"/>
      <c r="O19" s="3"/>
    </row>
    <row r="20" spans="1:15" x14ac:dyDescent="0.25">
      <c r="A20" s="3" t="s">
        <v>207</v>
      </c>
      <c r="B20" s="3" t="s">
        <v>208</v>
      </c>
      <c r="C20" s="3" t="s">
        <v>200</v>
      </c>
      <c r="D20" s="3">
        <v>81.793909999999997</v>
      </c>
      <c r="E20" s="3" t="s">
        <v>200</v>
      </c>
      <c r="F20" s="3" t="s">
        <v>200</v>
      </c>
      <c r="G20" s="3" t="s">
        <v>200</v>
      </c>
      <c r="H20" s="3" t="s">
        <v>200</v>
      </c>
      <c r="I20" s="3" t="s">
        <v>200</v>
      </c>
      <c r="J20" s="3" t="s">
        <v>200</v>
      </c>
      <c r="K20" s="3" t="s">
        <v>200</v>
      </c>
      <c r="L20" s="3" t="s">
        <v>200</v>
      </c>
      <c r="M20" s="3" t="s">
        <v>200</v>
      </c>
      <c r="N20" s="3"/>
      <c r="O20" s="3"/>
    </row>
    <row r="21" spans="1:15" x14ac:dyDescent="0.25">
      <c r="A21" s="3" t="s">
        <v>207</v>
      </c>
      <c r="B21" s="3" t="s">
        <v>245</v>
      </c>
      <c r="C21" s="3" t="s">
        <v>200</v>
      </c>
      <c r="D21" s="3">
        <v>100</v>
      </c>
      <c r="E21" s="3" t="s">
        <v>200</v>
      </c>
      <c r="F21" s="3" t="s">
        <v>200</v>
      </c>
      <c r="G21" s="3" t="s">
        <v>200</v>
      </c>
      <c r="H21" s="3">
        <v>100</v>
      </c>
      <c r="I21" s="3" t="s">
        <v>200</v>
      </c>
      <c r="J21" s="3" t="s">
        <v>200</v>
      </c>
      <c r="K21" s="3" t="s">
        <v>200</v>
      </c>
      <c r="L21" s="3" t="s">
        <v>200</v>
      </c>
      <c r="M21" s="3" t="s">
        <v>200</v>
      </c>
      <c r="N21" s="3"/>
      <c r="O21" s="3"/>
    </row>
    <row r="22" spans="1:15" x14ac:dyDescent="0.25">
      <c r="A22" s="3" t="s">
        <v>207</v>
      </c>
      <c r="B22" s="3" t="s">
        <v>209</v>
      </c>
      <c r="C22" s="3">
        <v>58.62285</v>
      </c>
      <c r="D22" s="3">
        <v>67.49606</v>
      </c>
      <c r="E22" s="3">
        <v>80.741889999999998</v>
      </c>
      <c r="F22" s="3">
        <v>85.060320000000004</v>
      </c>
      <c r="G22" s="3" t="s">
        <v>200</v>
      </c>
      <c r="H22" s="3" t="s">
        <v>200</v>
      </c>
      <c r="I22" s="3" t="s">
        <v>200</v>
      </c>
      <c r="J22" s="3" t="s">
        <v>200</v>
      </c>
      <c r="K22" s="3" t="s">
        <v>200</v>
      </c>
      <c r="L22" s="3" t="s">
        <v>200</v>
      </c>
      <c r="M22" s="3" t="s">
        <v>200</v>
      </c>
      <c r="N22" s="3"/>
      <c r="O22" s="3"/>
    </row>
    <row r="23" spans="1:15" x14ac:dyDescent="0.25">
      <c r="A23" s="3" t="s">
        <v>207</v>
      </c>
      <c r="B23" s="3" t="s">
        <v>257</v>
      </c>
      <c r="C23" s="3">
        <v>55.089790000000001</v>
      </c>
      <c r="D23" s="3">
        <v>71.104320000000001</v>
      </c>
      <c r="E23" s="3" t="s">
        <v>200</v>
      </c>
      <c r="F23" s="3" t="s">
        <v>200</v>
      </c>
      <c r="G23" s="3" t="s">
        <v>200</v>
      </c>
      <c r="H23" s="3" t="s">
        <v>200</v>
      </c>
      <c r="I23" s="3" t="s">
        <v>200</v>
      </c>
      <c r="J23" s="3" t="s">
        <v>200</v>
      </c>
      <c r="K23" s="3" t="s">
        <v>200</v>
      </c>
      <c r="L23" s="3" t="s">
        <v>200</v>
      </c>
      <c r="M23" s="3" t="s">
        <v>200</v>
      </c>
      <c r="N23" s="3"/>
      <c r="O23" s="3"/>
    </row>
    <row r="24" spans="1:15" x14ac:dyDescent="0.25">
      <c r="A24" s="3" t="s">
        <v>207</v>
      </c>
      <c r="B24" s="3" t="s">
        <v>211</v>
      </c>
      <c r="C24" s="3" t="s">
        <v>200</v>
      </c>
      <c r="D24" s="3" t="s">
        <v>200</v>
      </c>
      <c r="E24" s="3" t="s">
        <v>200</v>
      </c>
      <c r="F24" s="3" t="s">
        <v>200</v>
      </c>
      <c r="G24" s="3">
        <v>20.209790000000002</v>
      </c>
      <c r="H24" s="3" t="s">
        <v>200</v>
      </c>
      <c r="I24" s="3" t="s">
        <v>200</v>
      </c>
      <c r="J24" s="3">
        <v>18.914529999999999</v>
      </c>
      <c r="K24" s="3">
        <v>19.208159999999999</v>
      </c>
      <c r="L24" s="3" t="s">
        <v>200</v>
      </c>
      <c r="M24" s="3" t="s">
        <v>200</v>
      </c>
      <c r="N24" s="3"/>
      <c r="O24" s="3"/>
    </row>
    <row r="25" spans="1:15" x14ac:dyDescent="0.25">
      <c r="A25" s="3" t="s">
        <v>207</v>
      </c>
      <c r="B25" s="3" t="s">
        <v>213</v>
      </c>
      <c r="C25" s="3" t="s">
        <v>200</v>
      </c>
      <c r="D25" s="3" t="s">
        <v>200</v>
      </c>
      <c r="E25" s="3" t="s">
        <v>200</v>
      </c>
      <c r="F25" s="3" t="s">
        <v>200</v>
      </c>
      <c r="G25" s="3" t="s">
        <v>200</v>
      </c>
      <c r="H25" s="3" t="s">
        <v>200</v>
      </c>
      <c r="I25" s="3" t="s">
        <v>200</v>
      </c>
      <c r="J25" s="3">
        <v>63.721380000000003</v>
      </c>
      <c r="K25" s="3">
        <v>66.771410000000003</v>
      </c>
      <c r="L25" s="3" t="s">
        <v>200</v>
      </c>
      <c r="M25" s="3" t="s">
        <v>200</v>
      </c>
      <c r="N25" s="3"/>
      <c r="O25" s="3"/>
    </row>
    <row r="26" spans="1:15" x14ac:dyDescent="0.25">
      <c r="A26" s="3" t="s">
        <v>218</v>
      </c>
      <c r="B26" s="3" t="s">
        <v>219</v>
      </c>
      <c r="C26" s="3" t="s">
        <v>200</v>
      </c>
      <c r="D26" s="3" t="s">
        <v>200</v>
      </c>
      <c r="E26" s="3" t="s">
        <v>200</v>
      </c>
      <c r="F26" s="3" t="s">
        <v>200</v>
      </c>
      <c r="G26" s="3" t="s">
        <v>200</v>
      </c>
      <c r="H26" s="3" t="s">
        <v>200</v>
      </c>
      <c r="I26" s="3">
        <v>64.332080000000005</v>
      </c>
      <c r="J26" s="3" t="s">
        <v>200</v>
      </c>
      <c r="K26" s="3">
        <v>81.049750000000003</v>
      </c>
      <c r="L26" s="3">
        <v>82.823939999999993</v>
      </c>
      <c r="M26" s="3" t="s">
        <v>200</v>
      </c>
      <c r="N26" s="3"/>
      <c r="O26" s="3"/>
    </row>
    <row r="27" spans="1:15" x14ac:dyDescent="0.25">
      <c r="A27" s="3" t="s">
        <v>218</v>
      </c>
      <c r="B27" s="3" t="s">
        <v>247</v>
      </c>
      <c r="C27" s="3" t="s">
        <v>200</v>
      </c>
      <c r="D27" s="3">
        <v>100</v>
      </c>
      <c r="E27" s="3" t="s">
        <v>200</v>
      </c>
      <c r="F27" s="3" t="s">
        <v>200</v>
      </c>
      <c r="G27" s="3">
        <v>100</v>
      </c>
      <c r="H27" s="3">
        <v>100</v>
      </c>
      <c r="I27" s="3" t="s">
        <v>200</v>
      </c>
      <c r="J27" s="3" t="s">
        <v>200</v>
      </c>
      <c r="K27" s="3" t="s">
        <v>200</v>
      </c>
      <c r="L27" s="3">
        <v>94.13673</v>
      </c>
      <c r="M27" s="3" t="s">
        <v>200</v>
      </c>
      <c r="N27" s="3"/>
      <c r="O27" s="3"/>
    </row>
    <row r="28" spans="1:15" x14ac:dyDescent="0.25">
      <c r="A28" s="3" t="s">
        <v>218</v>
      </c>
      <c r="B28" s="3" t="s">
        <v>220</v>
      </c>
      <c r="C28" s="3" t="s">
        <v>200</v>
      </c>
      <c r="D28" s="3" t="s">
        <v>200</v>
      </c>
      <c r="E28" s="3" t="s">
        <v>200</v>
      </c>
      <c r="F28" s="3" t="s">
        <v>200</v>
      </c>
      <c r="G28" s="3" t="s">
        <v>200</v>
      </c>
      <c r="H28" s="3" t="s">
        <v>200</v>
      </c>
      <c r="I28" s="3" t="s">
        <v>200</v>
      </c>
      <c r="J28" s="3">
        <v>100</v>
      </c>
      <c r="K28" s="3">
        <v>100</v>
      </c>
      <c r="L28" s="3">
        <v>100</v>
      </c>
      <c r="M28" s="3" t="s">
        <v>200</v>
      </c>
      <c r="N28" s="3"/>
      <c r="O28" s="3"/>
    </row>
    <row r="29" spans="1:15" x14ac:dyDescent="0.25">
      <c r="A29" s="3" t="s">
        <v>218</v>
      </c>
      <c r="B29" s="3" t="s">
        <v>221</v>
      </c>
      <c r="C29" s="3" t="s">
        <v>200</v>
      </c>
      <c r="D29" s="3" t="s">
        <v>200</v>
      </c>
      <c r="E29" s="3" t="s">
        <v>200</v>
      </c>
      <c r="F29" s="3" t="s">
        <v>200</v>
      </c>
      <c r="G29" s="3" t="s">
        <v>200</v>
      </c>
      <c r="H29" s="3" t="s">
        <v>200</v>
      </c>
      <c r="I29" s="3" t="s">
        <v>200</v>
      </c>
      <c r="J29" s="3">
        <v>100</v>
      </c>
      <c r="K29" s="3">
        <v>100</v>
      </c>
      <c r="L29" s="3" t="s">
        <v>200</v>
      </c>
      <c r="M29" s="3" t="s">
        <v>200</v>
      </c>
      <c r="N29" s="3"/>
      <c r="O29" s="3"/>
    </row>
    <row r="30" spans="1:15" x14ac:dyDescent="0.25">
      <c r="A30" s="3" t="s">
        <v>222</v>
      </c>
      <c r="B30" s="3" t="s">
        <v>223</v>
      </c>
      <c r="C30" s="3" t="s">
        <v>200</v>
      </c>
      <c r="D30" s="3" t="s">
        <v>200</v>
      </c>
      <c r="E30" s="3" t="s">
        <v>200</v>
      </c>
      <c r="F30" s="3" t="s">
        <v>200</v>
      </c>
      <c r="G30" s="3" t="s">
        <v>200</v>
      </c>
      <c r="H30" s="3">
        <v>50.732399999999998</v>
      </c>
      <c r="I30" s="3" t="s">
        <v>200</v>
      </c>
      <c r="J30" s="3" t="s">
        <v>200</v>
      </c>
      <c r="K30" s="3" t="s">
        <v>200</v>
      </c>
      <c r="L30" s="3" t="s">
        <v>200</v>
      </c>
      <c r="M30" s="3" t="s">
        <v>200</v>
      </c>
      <c r="N30" s="3"/>
      <c r="O30" s="3"/>
    </row>
    <row r="31" spans="1:15" x14ac:dyDescent="0.25">
      <c r="A31" s="3" t="s">
        <v>222</v>
      </c>
      <c r="B31" s="3" t="s">
        <v>249</v>
      </c>
      <c r="C31" s="3" t="s">
        <v>200</v>
      </c>
      <c r="D31" s="3" t="s">
        <v>200</v>
      </c>
      <c r="E31" s="3" t="s">
        <v>200</v>
      </c>
      <c r="F31" s="3">
        <v>84.317269999999994</v>
      </c>
      <c r="G31" s="3" t="s">
        <v>200</v>
      </c>
      <c r="H31" s="3" t="s">
        <v>200</v>
      </c>
      <c r="I31" s="3" t="s">
        <v>200</v>
      </c>
      <c r="J31" s="3" t="s">
        <v>200</v>
      </c>
      <c r="K31" s="3" t="s">
        <v>200</v>
      </c>
      <c r="L31" s="3" t="s">
        <v>200</v>
      </c>
      <c r="M31" s="3" t="s">
        <v>200</v>
      </c>
      <c r="N31" s="3"/>
      <c r="O31" s="3"/>
    </row>
    <row r="32" spans="1:15" x14ac:dyDescent="0.25">
      <c r="A32" s="3" t="s">
        <v>222</v>
      </c>
      <c r="B32" s="3" t="s">
        <v>251</v>
      </c>
      <c r="C32" s="3" t="s">
        <v>200</v>
      </c>
      <c r="D32" s="3" t="s">
        <v>200</v>
      </c>
      <c r="E32" s="3">
        <v>89.719629999999995</v>
      </c>
      <c r="F32" s="3" t="s">
        <v>200</v>
      </c>
      <c r="G32" s="3" t="s">
        <v>200</v>
      </c>
      <c r="H32" s="3" t="s">
        <v>200</v>
      </c>
      <c r="I32" s="3" t="s">
        <v>200</v>
      </c>
      <c r="J32" s="3" t="s">
        <v>200</v>
      </c>
      <c r="K32" s="3" t="s">
        <v>200</v>
      </c>
      <c r="L32" s="3" t="s">
        <v>200</v>
      </c>
      <c r="M32" s="3" t="s">
        <v>200</v>
      </c>
      <c r="N32" s="3"/>
      <c r="O32" s="3"/>
    </row>
    <row r="33" spans="1:15" x14ac:dyDescent="0.25">
      <c r="A33" s="3" t="s">
        <v>228</v>
      </c>
      <c r="B33" s="3" t="s">
        <v>230</v>
      </c>
      <c r="C33" s="3" t="s">
        <v>200</v>
      </c>
      <c r="D33" s="3" t="s">
        <v>200</v>
      </c>
      <c r="E33" s="3" t="s">
        <v>200</v>
      </c>
      <c r="F33" s="3" t="s">
        <v>200</v>
      </c>
      <c r="G33" s="3" t="s">
        <v>200</v>
      </c>
      <c r="H33" s="3" t="s">
        <v>200</v>
      </c>
      <c r="I33" s="3" t="s">
        <v>200</v>
      </c>
      <c r="J33" s="3">
        <v>58.32208</v>
      </c>
      <c r="K33" s="3">
        <v>59.69021</v>
      </c>
      <c r="L33" s="3">
        <v>60.859290000000001</v>
      </c>
      <c r="M33" s="3" t="s">
        <v>200</v>
      </c>
      <c r="N33" s="3"/>
      <c r="O33" s="3"/>
    </row>
    <row r="34" spans="1:15" x14ac:dyDescent="0.25">
      <c r="A34" s="3" t="s">
        <v>228</v>
      </c>
      <c r="B34" s="3" t="s">
        <v>231</v>
      </c>
      <c r="C34" s="3">
        <v>62.680239999999998</v>
      </c>
      <c r="D34" s="3" t="s">
        <v>200</v>
      </c>
      <c r="E34" s="3">
        <v>72.055239999999998</v>
      </c>
      <c r="F34" s="3" t="s">
        <v>200</v>
      </c>
      <c r="G34" s="3">
        <v>71.715479999999999</v>
      </c>
      <c r="H34" s="3" t="s">
        <v>200</v>
      </c>
      <c r="I34" s="3" t="s">
        <v>200</v>
      </c>
      <c r="J34" s="3">
        <v>92.411919999999995</v>
      </c>
      <c r="K34" s="3">
        <v>94.465289999999996</v>
      </c>
      <c r="L34" s="3" t="s">
        <v>200</v>
      </c>
      <c r="M34" s="3" t="s">
        <v>200</v>
      </c>
      <c r="N34" s="3"/>
      <c r="O34" s="3"/>
    </row>
    <row r="35" spans="1:15" x14ac:dyDescent="0.25">
      <c r="A35" s="3" t="s">
        <v>228</v>
      </c>
      <c r="B35" s="3" t="s">
        <v>233</v>
      </c>
      <c r="C35" s="3" t="s">
        <v>200</v>
      </c>
      <c r="D35" s="3">
        <v>92.891570000000002</v>
      </c>
      <c r="E35" s="3">
        <v>77.471149999999994</v>
      </c>
      <c r="F35" s="3">
        <v>87.466309999999993</v>
      </c>
      <c r="G35" s="3">
        <v>93.549800000000005</v>
      </c>
      <c r="H35" s="3">
        <v>90.58672</v>
      </c>
      <c r="I35" s="3" t="s">
        <v>200</v>
      </c>
      <c r="J35" s="3">
        <v>95.086529999999996</v>
      </c>
      <c r="K35" s="3">
        <v>100</v>
      </c>
      <c r="L35" s="3">
        <v>95.089849999999998</v>
      </c>
      <c r="M35" s="3" t="s">
        <v>200</v>
      </c>
      <c r="N35" s="3"/>
      <c r="O35" s="3"/>
    </row>
    <row r="36" spans="1:15" x14ac:dyDescent="0.25">
      <c r="A36" s="3" t="s">
        <v>228</v>
      </c>
      <c r="B36" s="3" t="s">
        <v>234</v>
      </c>
      <c r="C36" s="3">
        <v>60.836950000000002</v>
      </c>
      <c r="D36" s="3">
        <v>60.836150000000004</v>
      </c>
      <c r="E36" s="3" t="s">
        <v>200</v>
      </c>
      <c r="F36" s="3">
        <v>64.403419999999997</v>
      </c>
      <c r="G36" s="3">
        <v>64.211020000000005</v>
      </c>
      <c r="H36" s="3">
        <v>65.929550000000006</v>
      </c>
      <c r="I36" s="3">
        <v>67.394530000000003</v>
      </c>
      <c r="J36" s="3">
        <v>66.825019999999995</v>
      </c>
      <c r="K36" s="3">
        <v>70.09272</v>
      </c>
      <c r="L36" s="3" t="s">
        <v>200</v>
      </c>
      <c r="M36" s="3" t="s">
        <v>200</v>
      </c>
      <c r="N36" s="3"/>
      <c r="O36" s="3"/>
    </row>
    <row r="37" spans="1:15" x14ac:dyDescent="0.25">
      <c r="A37" s="3" t="s">
        <v>228</v>
      </c>
      <c r="B37" s="3" t="s">
        <v>236</v>
      </c>
      <c r="C37" s="3" t="s">
        <v>200</v>
      </c>
      <c r="D37" s="3">
        <v>60.326369999999997</v>
      </c>
      <c r="E37" s="3" t="s">
        <v>200</v>
      </c>
      <c r="F37" s="3" t="s">
        <v>200</v>
      </c>
      <c r="G37" s="3">
        <v>60.343220000000002</v>
      </c>
      <c r="H37" s="3">
        <v>62.539369999999998</v>
      </c>
      <c r="I37" s="3" t="s">
        <v>200</v>
      </c>
      <c r="J37" s="3" t="s">
        <v>200</v>
      </c>
      <c r="K37" s="3" t="s">
        <v>200</v>
      </c>
      <c r="L37" s="3" t="s">
        <v>200</v>
      </c>
      <c r="M37" s="3" t="s">
        <v>200</v>
      </c>
      <c r="N37" s="3"/>
      <c r="O37" s="3"/>
    </row>
    <row r="38" spans="1:15" x14ac:dyDescent="0.25">
      <c r="A38" s="3" t="s">
        <v>228</v>
      </c>
      <c r="B38" s="3" t="s">
        <v>237</v>
      </c>
      <c r="C38" s="3" t="s">
        <v>200</v>
      </c>
      <c r="D38" s="3">
        <v>70.674310000000006</v>
      </c>
      <c r="E38" s="3" t="s">
        <v>200</v>
      </c>
      <c r="F38" s="3" t="s">
        <v>200</v>
      </c>
      <c r="G38" s="3" t="s">
        <v>200</v>
      </c>
      <c r="H38" s="3" t="s">
        <v>200</v>
      </c>
      <c r="I38" s="3" t="s">
        <v>200</v>
      </c>
      <c r="J38" s="3" t="s">
        <v>200</v>
      </c>
      <c r="K38" s="3">
        <v>53.829940000000001</v>
      </c>
      <c r="L38" s="3" t="s">
        <v>200</v>
      </c>
      <c r="M38" s="3" t="s">
        <v>200</v>
      </c>
      <c r="N38" s="3"/>
      <c r="O38" s="3"/>
    </row>
    <row r="39" spans="1:15" x14ac:dyDescent="0.25">
      <c r="A39" s="3" t="s">
        <v>228</v>
      </c>
      <c r="B39" s="3" t="s">
        <v>238</v>
      </c>
      <c r="C39" s="3">
        <v>13.413650000000001</v>
      </c>
      <c r="D39" s="3" t="s">
        <v>200</v>
      </c>
      <c r="E39" s="3" t="s">
        <v>200</v>
      </c>
      <c r="F39" s="3" t="s">
        <v>200</v>
      </c>
      <c r="G39" s="3" t="s">
        <v>200</v>
      </c>
      <c r="H39" s="3" t="s">
        <v>200</v>
      </c>
      <c r="I39" s="3" t="s">
        <v>200</v>
      </c>
      <c r="J39" s="3" t="s">
        <v>200</v>
      </c>
      <c r="K39" s="3" t="s">
        <v>200</v>
      </c>
      <c r="L39" s="3" t="s">
        <v>200</v>
      </c>
      <c r="M39" s="3" t="s">
        <v>200</v>
      </c>
      <c r="N39" s="3"/>
      <c r="O39" s="3"/>
    </row>
    <row r="40" spans="1:15" x14ac:dyDescent="0.25">
      <c r="A40" s="3" t="s">
        <v>228</v>
      </c>
      <c r="B40" s="3" t="s">
        <v>253</v>
      </c>
      <c r="C40" s="3">
        <v>84.334770000000006</v>
      </c>
      <c r="D40" s="3" t="s">
        <v>200</v>
      </c>
      <c r="E40" s="3" t="s">
        <v>200</v>
      </c>
      <c r="F40" s="3" t="s">
        <v>200</v>
      </c>
      <c r="G40" s="3" t="s">
        <v>200</v>
      </c>
      <c r="H40" s="3" t="s">
        <v>200</v>
      </c>
      <c r="I40" s="3" t="s">
        <v>200</v>
      </c>
      <c r="J40" s="3" t="s">
        <v>200</v>
      </c>
      <c r="K40" s="3" t="s">
        <v>200</v>
      </c>
      <c r="L40" s="3" t="s">
        <v>200</v>
      </c>
      <c r="M40" s="3" t="s">
        <v>200</v>
      </c>
      <c r="N40" s="3"/>
      <c r="O40" s="3"/>
    </row>
    <row r="41" spans="1:15" x14ac:dyDescent="0.25">
      <c r="A41" s="3" t="s">
        <v>228</v>
      </c>
      <c r="B41" s="3" t="s">
        <v>240</v>
      </c>
      <c r="C41" s="3" t="s">
        <v>200</v>
      </c>
      <c r="D41" s="3">
        <v>55.795589999999997</v>
      </c>
      <c r="E41" s="3">
        <v>57.517249999999997</v>
      </c>
      <c r="F41" s="3">
        <v>62.121589999999998</v>
      </c>
      <c r="G41" s="3" t="s">
        <v>200</v>
      </c>
      <c r="H41" s="3">
        <v>66.295330000000007</v>
      </c>
      <c r="I41" s="3" t="s">
        <v>200</v>
      </c>
      <c r="J41" s="3" t="s">
        <v>200</v>
      </c>
      <c r="K41" s="3" t="s">
        <v>200</v>
      </c>
      <c r="L41" s="3">
        <v>70.220519999999993</v>
      </c>
      <c r="M41" s="3" t="s">
        <v>200</v>
      </c>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398</v>
      </c>
    </row>
    <row r="4" spans="1:15" x14ac:dyDescent="0.25">
      <c r="A4" t="s">
        <v>399</v>
      </c>
    </row>
    <row r="5" spans="1:15" ht="21" x14ac:dyDescent="0.35">
      <c r="A5" s="7" t="s">
        <v>180</v>
      </c>
    </row>
    <row r="6" spans="1:15" x14ac:dyDescent="0.25">
      <c r="A6" t="s">
        <v>400</v>
      </c>
    </row>
    <row r="7" spans="1:15" x14ac:dyDescent="0.25">
      <c r="A7" t="s">
        <v>401</v>
      </c>
    </row>
    <row r="8" spans="1:15" x14ac:dyDescent="0.25">
      <c r="A8" t="s">
        <v>402</v>
      </c>
    </row>
    <row r="9" spans="1:15" x14ac:dyDescent="0.25">
      <c r="A9" t="s">
        <v>403</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0.64746999999999999</v>
      </c>
      <c r="D14" s="3">
        <v>0.85770000000000002</v>
      </c>
      <c r="E14" s="3">
        <v>0.76985000000000003</v>
      </c>
      <c r="F14" s="3">
        <v>1.0645899999999999</v>
      </c>
      <c r="G14" s="3">
        <v>1.55698</v>
      </c>
      <c r="H14" s="3">
        <v>1.9611499999999999</v>
      </c>
      <c r="I14" s="3">
        <v>2.0764399999999998</v>
      </c>
      <c r="J14" s="3">
        <v>2.7570700000000001</v>
      </c>
      <c r="K14" s="3">
        <v>2.80375</v>
      </c>
      <c r="L14" s="3">
        <v>2.5809099999999998</v>
      </c>
      <c r="M14" s="3" t="s">
        <v>200</v>
      </c>
      <c r="N14" s="3"/>
      <c r="O14" s="3"/>
    </row>
    <row r="15" spans="1:15" x14ac:dyDescent="0.25">
      <c r="A15" s="3" t="s">
        <v>198</v>
      </c>
      <c r="B15" s="3" t="s">
        <v>201</v>
      </c>
      <c r="C15" s="3" t="s">
        <v>200</v>
      </c>
      <c r="D15" s="3">
        <v>5.97133</v>
      </c>
      <c r="E15" s="3">
        <v>5.95357</v>
      </c>
      <c r="F15" s="3">
        <v>6.2506700000000004</v>
      </c>
      <c r="G15" s="3">
        <v>7.0842999999999998</v>
      </c>
      <c r="H15" s="3">
        <v>7.1332399999999998</v>
      </c>
      <c r="I15" s="3">
        <v>7.1668700000000003</v>
      </c>
      <c r="J15" s="3" t="s">
        <v>200</v>
      </c>
      <c r="K15" s="3" t="s">
        <v>200</v>
      </c>
      <c r="L15" s="3" t="s">
        <v>200</v>
      </c>
      <c r="M15" s="3" t="s">
        <v>200</v>
      </c>
      <c r="N15" s="3"/>
      <c r="O15" s="3"/>
    </row>
    <row r="16" spans="1:15" x14ac:dyDescent="0.25">
      <c r="A16" s="3" t="s">
        <v>198</v>
      </c>
      <c r="B16" s="3" t="s">
        <v>265</v>
      </c>
      <c r="C16" s="3" t="s">
        <v>200</v>
      </c>
      <c r="D16" s="3" t="s">
        <v>200</v>
      </c>
      <c r="E16" s="3">
        <v>0.40166000000000002</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t="s">
        <v>200</v>
      </c>
      <c r="H17" s="3" t="s">
        <v>200</v>
      </c>
      <c r="I17" s="3">
        <v>0</v>
      </c>
      <c r="J17" s="3">
        <v>0</v>
      </c>
      <c r="K17" s="3" t="s">
        <v>200</v>
      </c>
      <c r="L17" s="3" t="s">
        <v>200</v>
      </c>
      <c r="M17" s="3" t="s">
        <v>200</v>
      </c>
      <c r="N17" s="3"/>
      <c r="O17" s="3"/>
    </row>
    <row r="18" spans="1:15" x14ac:dyDescent="0.25">
      <c r="A18" s="3" t="s">
        <v>198</v>
      </c>
      <c r="B18" s="3" t="s">
        <v>206</v>
      </c>
      <c r="C18" s="3">
        <v>0</v>
      </c>
      <c r="D18" s="3">
        <v>0</v>
      </c>
      <c r="E18" s="3">
        <v>0</v>
      </c>
      <c r="F18" s="3">
        <v>0</v>
      </c>
      <c r="G18" s="3">
        <v>2.8724699999999999</v>
      </c>
      <c r="H18" s="3">
        <v>4.5198799999999997</v>
      </c>
      <c r="I18" s="3" t="s">
        <v>200</v>
      </c>
      <c r="J18" s="3" t="s">
        <v>200</v>
      </c>
      <c r="K18" s="3" t="s">
        <v>200</v>
      </c>
      <c r="L18" s="3" t="s">
        <v>200</v>
      </c>
      <c r="M18" s="3" t="s">
        <v>200</v>
      </c>
      <c r="N18" s="3"/>
      <c r="O18" s="3"/>
    </row>
    <row r="19" spans="1:15" x14ac:dyDescent="0.25">
      <c r="A19" s="3" t="s">
        <v>207</v>
      </c>
      <c r="B19" s="3" t="s">
        <v>208</v>
      </c>
      <c r="C19" s="3" t="s">
        <v>200</v>
      </c>
      <c r="D19" s="3" t="s">
        <v>200</v>
      </c>
      <c r="E19" s="3" t="s">
        <v>200</v>
      </c>
      <c r="F19" s="3">
        <v>0</v>
      </c>
      <c r="G19" s="3" t="s">
        <v>200</v>
      </c>
      <c r="H19" s="3" t="s">
        <v>200</v>
      </c>
      <c r="I19" s="3" t="s">
        <v>200</v>
      </c>
      <c r="J19" s="3">
        <v>0</v>
      </c>
      <c r="K19" s="3">
        <v>0</v>
      </c>
      <c r="L19" s="3" t="s">
        <v>200</v>
      </c>
      <c r="M19" s="3" t="s">
        <v>200</v>
      </c>
      <c r="N19" s="3"/>
      <c r="O19" s="3"/>
    </row>
    <row r="20" spans="1:15" x14ac:dyDescent="0.25">
      <c r="A20" s="3" t="s">
        <v>207</v>
      </c>
      <c r="B20" s="3" t="s">
        <v>209</v>
      </c>
      <c r="C20" s="3">
        <v>0.17977000000000001</v>
      </c>
      <c r="D20" s="3">
        <v>0.27967999999999998</v>
      </c>
      <c r="E20" s="3">
        <v>0.36634</v>
      </c>
      <c r="F20" s="3">
        <v>0.37186000000000002</v>
      </c>
      <c r="G20" s="3">
        <v>0.41435</v>
      </c>
      <c r="H20" s="3">
        <v>0.249</v>
      </c>
      <c r="I20" s="3" t="s">
        <v>200</v>
      </c>
      <c r="J20" s="3">
        <v>0.43426999999999999</v>
      </c>
      <c r="K20" s="3">
        <v>0.45619999999999999</v>
      </c>
      <c r="L20" s="3" t="s">
        <v>200</v>
      </c>
      <c r="M20" s="3" t="s">
        <v>200</v>
      </c>
      <c r="N20" s="3"/>
      <c r="O20" s="3"/>
    </row>
    <row r="21" spans="1:15" x14ac:dyDescent="0.25">
      <c r="A21" s="3" t="s">
        <v>207</v>
      </c>
      <c r="B21" s="3" t="s">
        <v>257</v>
      </c>
      <c r="C21" s="3" t="s">
        <v>200</v>
      </c>
      <c r="D21" s="3" t="s">
        <v>200</v>
      </c>
      <c r="E21" s="3" t="s">
        <v>200</v>
      </c>
      <c r="F21" s="3" t="s">
        <v>200</v>
      </c>
      <c r="G21" s="3">
        <v>1.56511</v>
      </c>
      <c r="H21" s="3">
        <v>1.6858</v>
      </c>
      <c r="I21" s="3" t="s">
        <v>200</v>
      </c>
      <c r="J21" s="3" t="s">
        <v>200</v>
      </c>
      <c r="K21" s="3" t="s">
        <v>200</v>
      </c>
      <c r="L21" s="3" t="s">
        <v>200</v>
      </c>
      <c r="M21" s="3" t="s">
        <v>200</v>
      </c>
      <c r="N21" s="3"/>
      <c r="O21" s="3"/>
    </row>
    <row r="22" spans="1:15" x14ac:dyDescent="0.25">
      <c r="A22" s="3" t="s">
        <v>207</v>
      </c>
      <c r="B22" s="3" t="s">
        <v>211</v>
      </c>
      <c r="C22" s="3" t="s">
        <v>200</v>
      </c>
      <c r="D22" s="3">
        <v>0</v>
      </c>
      <c r="E22" s="3">
        <v>0</v>
      </c>
      <c r="F22" s="3" t="s">
        <v>200</v>
      </c>
      <c r="G22" s="3">
        <v>0.55364999999999998</v>
      </c>
      <c r="H22" s="3">
        <v>0</v>
      </c>
      <c r="I22" s="3">
        <v>0.61268999999999996</v>
      </c>
      <c r="J22" s="3">
        <v>0.67466999999999999</v>
      </c>
      <c r="K22" s="3">
        <v>0.72875999999999996</v>
      </c>
      <c r="L22" s="3">
        <v>0.72894999999999999</v>
      </c>
      <c r="M22" s="3" t="s">
        <v>200</v>
      </c>
      <c r="N22" s="3"/>
      <c r="O22" s="3"/>
    </row>
    <row r="23" spans="1:15" x14ac:dyDescent="0.25">
      <c r="A23" s="3" t="s">
        <v>207</v>
      </c>
      <c r="B23" s="3" t="s">
        <v>212</v>
      </c>
      <c r="C23" s="3" t="s">
        <v>200</v>
      </c>
      <c r="D23" s="3" t="s">
        <v>200</v>
      </c>
      <c r="E23" s="3" t="s">
        <v>200</v>
      </c>
      <c r="F23" s="3" t="s">
        <v>200</v>
      </c>
      <c r="G23" s="3" t="s">
        <v>200</v>
      </c>
      <c r="H23" s="3">
        <v>1.2777499999999999</v>
      </c>
      <c r="I23" s="3">
        <v>2.20194</v>
      </c>
      <c r="J23" s="3">
        <v>1.40368</v>
      </c>
      <c r="K23" s="3">
        <v>1.5029399999999999</v>
      </c>
      <c r="L23" s="3" t="s">
        <v>200</v>
      </c>
      <c r="M23" s="3" t="s">
        <v>200</v>
      </c>
      <c r="N23" s="3"/>
      <c r="O23" s="3"/>
    </row>
    <row r="24" spans="1:15" x14ac:dyDescent="0.25">
      <c r="A24" s="3" t="s">
        <v>207</v>
      </c>
      <c r="B24" s="3" t="s">
        <v>213</v>
      </c>
      <c r="C24" s="3" t="s">
        <v>200</v>
      </c>
      <c r="D24" s="3" t="s">
        <v>200</v>
      </c>
      <c r="E24" s="3" t="s">
        <v>200</v>
      </c>
      <c r="F24" s="3" t="s">
        <v>200</v>
      </c>
      <c r="G24" s="3" t="s">
        <v>200</v>
      </c>
      <c r="H24" s="3" t="s">
        <v>200</v>
      </c>
      <c r="I24" s="3" t="s">
        <v>200</v>
      </c>
      <c r="J24" s="3">
        <v>3.3734199999999999</v>
      </c>
      <c r="K24" s="3">
        <v>3.9533399999999999</v>
      </c>
      <c r="L24" s="3">
        <v>3.9485600000000001</v>
      </c>
      <c r="M24" s="3" t="s">
        <v>200</v>
      </c>
      <c r="N24" s="3"/>
      <c r="O24" s="3"/>
    </row>
    <row r="25" spans="1:15" x14ac:dyDescent="0.25">
      <c r="A25" s="3" t="s">
        <v>207</v>
      </c>
      <c r="B25" s="3" t="s">
        <v>214</v>
      </c>
      <c r="C25" s="3" t="s">
        <v>200</v>
      </c>
      <c r="D25" s="3" t="s">
        <v>200</v>
      </c>
      <c r="E25" s="3" t="s">
        <v>200</v>
      </c>
      <c r="F25" s="3" t="s">
        <v>200</v>
      </c>
      <c r="G25" s="3" t="s">
        <v>200</v>
      </c>
      <c r="H25" s="3" t="s">
        <v>200</v>
      </c>
      <c r="I25" s="3" t="s">
        <v>200</v>
      </c>
      <c r="J25" s="3">
        <v>13.06043</v>
      </c>
      <c r="K25" s="3">
        <v>13.5776</v>
      </c>
      <c r="L25" s="3">
        <v>19.815200000000001</v>
      </c>
      <c r="M25" s="3" t="s">
        <v>200</v>
      </c>
      <c r="N25" s="3"/>
      <c r="O25" s="3"/>
    </row>
    <row r="26" spans="1:15" x14ac:dyDescent="0.25">
      <c r="A26" s="3" t="s">
        <v>207</v>
      </c>
      <c r="B26" s="3" t="s">
        <v>217</v>
      </c>
      <c r="C26" s="3" t="s">
        <v>200</v>
      </c>
      <c r="D26" s="3" t="s">
        <v>200</v>
      </c>
      <c r="E26" s="3" t="s">
        <v>200</v>
      </c>
      <c r="F26" s="3" t="s">
        <v>200</v>
      </c>
      <c r="G26" s="3" t="s">
        <v>200</v>
      </c>
      <c r="H26" s="3" t="s">
        <v>200</v>
      </c>
      <c r="I26" s="3" t="s">
        <v>200</v>
      </c>
      <c r="J26" s="3">
        <v>6.0789999999999997E-2</v>
      </c>
      <c r="K26" s="3" t="s">
        <v>200</v>
      </c>
      <c r="L26" s="3" t="s">
        <v>200</v>
      </c>
      <c r="M26" s="3" t="s">
        <v>200</v>
      </c>
      <c r="N26" s="3"/>
      <c r="O26" s="3"/>
    </row>
    <row r="27" spans="1:15" x14ac:dyDescent="0.25">
      <c r="A27" s="3" t="s">
        <v>218</v>
      </c>
      <c r="B27" s="3" t="s">
        <v>219</v>
      </c>
      <c r="C27" s="3" t="s">
        <v>200</v>
      </c>
      <c r="D27" s="3">
        <v>8.9771000000000001</v>
      </c>
      <c r="E27" s="3" t="s">
        <v>200</v>
      </c>
      <c r="F27" s="3" t="s">
        <v>200</v>
      </c>
      <c r="G27" s="3">
        <v>10.158250000000001</v>
      </c>
      <c r="H27" s="3" t="s">
        <v>200</v>
      </c>
      <c r="I27" s="3">
        <v>10.635540000000001</v>
      </c>
      <c r="J27" s="3">
        <v>11.008609999999999</v>
      </c>
      <c r="K27" s="3">
        <v>11.39967</v>
      </c>
      <c r="L27" s="3">
        <v>11.61861</v>
      </c>
      <c r="M27" s="3" t="s">
        <v>200</v>
      </c>
      <c r="N27" s="3"/>
      <c r="O27" s="3"/>
    </row>
    <row r="28" spans="1:15" x14ac:dyDescent="0.25">
      <c r="A28" s="3" t="s">
        <v>218</v>
      </c>
      <c r="B28" s="3" t="s">
        <v>247</v>
      </c>
      <c r="C28" s="3" t="s">
        <v>200</v>
      </c>
      <c r="D28" s="3" t="s">
        <v>200</v>
      </c>
      <c r="E28" s="3">
        <v>0.24653</v>
      </c>
      <c r="F28" s="3">
        <v>0.27793000000000001</v>
      </c>
      <c r="G28" s="3">
        <v>0.20926</v>
      </c>
      <c r="H28" s="3">
        <v>0.13758000000000001</v>
      </c>
      <c r="I28" s="3">
        <v>0.18598999999999999</v>
      </c>
      <c r="J28" s="3">
        <v>0.34708</v>
      </c>
      <c r="K28" s="3">
        <v>0.13616</v>
      </c>
      <c r="L28" s="3">
        <v>0.22517000000000001</v>
      </c>
      <c r="M28" s="3" t="s">
        <v>200</v>
      </c>
      <c r="N28" s="3"/>
      <c r="O28" s="3"/>
    </row>
    <row r="29" spans="1:15" x14ac:dyDescent="0.25">
      <c r="A29" s="3" t="s">
        <v>218</v>
      </c>
      <c r="B29" s="3" t="s">
        <v>220</v>
      </c>
      <c r="C29" s="3" t="s">
        <v>200</v>
      </c>
      <c r="D29" s="3" t="s">
        <v>200</v>
      </c>
      <c r="E29" s="3" t="s">
        <v>200</v>
      </c>
      <c r="F29" s="3" t="s">
        <v>200</v>
      </c>
      <c r="G29" s="3" t="s">
        <v>200</v>
      </c>
      <c r="H29" s="3" t="s">
        <v>200</v>
      </c>
      <c r="I29" s="3" t="s">
        <v>200</v>
      </c>
      <c r="J29" s="3" t="s">
        <v>200</v>
      </c>
      <c r="K29" s="3">
        <v>5.7766400000000004</v>
      </c>
      <c r="L29" s="3">
        <v>5.7570699999999997</v>
      </c>
      <c r="M29" s="3" t="s">
        <v>200</v>
      </c>
      <c r="N29" s="3"/>
      <c r="O29" s="3"/>
    </row>
    <row r="30" spans="1:15" x14ac:dyDescent="0.25">
      <c r="A30" s="3" t="s">
        <v>222</v>
      </c>
      <c r="B30" s="3" t="s">
        <v>223</v>
      </c>
      <c r="C30" s="3">
        <v>7.7489800000000004</v>
      </c>
      <c r="D30" s="3">
        <v>2.4046400000000001</v>
      </c>
      <c r="E30" s="3" t="s">
        <v>200</v>
      </c>
      <c r="F30" s="3" t="s">
        <v>200</v>
      </c>
      <c r="G30" s="3" t="s">
        <v>200</v>
      </c>
      <c r="H30" s="3" t="s">
        <v>200</v>
      </c>
      <c r="I30" s="3" t="s">
        <v>200</v>
      </c>
      <c r="J30" s="3" t="s">
        <v>200</v>
      </c>
      <c r="K30" s="3" t="s">
        <v>200</v>
      </c>
      <c r="L30" s="3" t="s">
        <v>200</v>
      </c>
      <c r="M30" s="3" t="s">
        <v>200</v>
      </c>
      <c r="N30" s="3"/>
      <c r="O30" s="3"/>
    </row>
    <row r="31" spans="1:15" x14ac:dyDescent="0.25">
      <c r="A31" s="3" t="s">
        <v>222</v>
      </c>
      <c r="B31" s="3" t="s">
        <v>225</v>
      </c>
      <c r="C31" s="3">
        <v>0</v>
      </c>
      <c r="D31" s="3">
        <v>0</v>
      </c>
      <c r="E31" s="3">
        <v>0</v>
      </c>
      <c r="F31" s="3">
        <v>0.14787</v>
      </c>
      <c r="G31" s="3">
        <v>0.12517</v>
      </c>
      <c r="H31" s="3">
        <v>0</v>
      </c>
      <c r="I31" s="3" t="s">
        <v>200</v>
      </c>
      <c r="J31" s="3" t="s">
        <v>200</v>
      </c>
      <c r="K31" s="3" t="s">
        <v>200</v>
      </c>
      <c r="L31" s="3" t="s">
        <v>200</v>
      </c>
      <c r="M31" s="3" t="s">
        <v>200</v>
      </c>
      <c r="N31" s="3"/>
      <c r="O31" s="3"/>
    </row>
    <row r="32" spans="1:15" x14ac:dyDescent="0.25">
      <c r="A32" s="3" t="s">
        <v>222</v>
      </c>
      <c r="B32" s="3" t="s">
        <v>226</v>
      </c>
      <c r="C32" s="3">
        <v>0.32946999999999999</v>
      </c>
      <c r="D32" s="3">
        <v>0.92098000000000002</v>
      </c>
      <c r="E32" s="3">
        <v>1.40188</v>
      </c>
      <c r="F32" s="3" t="s">
        <v>200</v>
      </c>
      <c r="G32" s="3" t="s">
        <v>200</v>
      </c>
      <c r="H32" s="3">
        <v>1.2898400000000001</v>
      </c>
      <c r="I32" s="3" t="s">
        <v>200</v>
      </c>
      <c r="J32" s="3" t="s">
        <v>200</v>
      </c>
      <c r="K32" s="3" t="s">
        <v>200</v>
      </c>
      <c r="L32" s="3" t="s">
        <v>200</v>
      </c>
      <c r="M32" s="3" t="s">
        <v>200</v>
      </c>
      <c r="N32" s="3"/>
      <c r="O32" s="3"/>
    </row>
    <row r="33" spans="1:15" x14ac:dyDescent="0.25">
      <c r="A33" s="3" t="s">
        <v>222</v>
      </c>
      <c r="B33" s="3" t="s">
        <v>248</v>
      </c>
      <c r="C33" s="3">
        <v>0</v>
      </c>
      <c r="D33" s="3">
        <v>0</v>
      </c>
      <c r="E33" s="3">
        <v>0</v>
      </c>
      <c r="F33" s="3">
        <v>0</v>
      </c>
      <c r="G33" s="3">
        <v>0</v>
      </c>
      <c r="H33" s="3">
        <v>0</v>
      </c>
      <c r="I33" s="3">
        <v>0</v>
      </c>
      <c r="J33" s="3">
        <v>0</v>
      </c>
      <c r="K33" s="3">
        <v>0</v>
      </c>
      <c r="L33" s="3">
        <v>0</v>
      </c>
      <c r="M33" s="3" t="s">
        <v>200</v>
      </c>
      <c r="N33" s="3"/>
      <c r="O33" s="3"/>
    </row>
    <row r="34" spans="1:15" x14ac:dyDescent="0.25">
      <c r="A34" s="3" t="s">
        <v>222</v>
      </c>
      <c r="B34" s="3" t="s">
        <v>249</v>
      </c>
      <c r="C34" s="3">
        <v>0.69899999999999995</v>
      </c>
      <c r="D34" s="3">
        <v>0.64319000000000004</v>
      </c>
      <c r="E34" s="3">
        <v>0.59530000000000005</v>
      </c>
      <c r="F34" s="3">
        <v>0.81921999999999995</v>
      </c>
      <c r="G34" s="3">
        <v>0.87048999999999999</v>
      </c>
      <c r="H34" s="3">
        <v>0.68325000000000002</v>
      </c>
      <c r="I34" s="3" t="s">
        <v>200</v>
      </c>
      <c r="J34" s="3" t="s">
        <v>200</v>
      </c>
      <c r="K34" s="3" t="s">
        <v>200</v>
      </c>
      <c r="L34" s="3" t="s">
        <v>200</v>
      </c>
      <c r="M34" s="3" t="s">
        <v>200</v>
      </c>
      <c r="N34" s="3"/>
      <c r="O34" s="3"/>
    </row>
    <row r="35" spans="1:15" x14ac:dyDescent="0.25">
      <c r="A35" s="3" t="s">
        <v>222</v>
      </c>
      <c r="B35" s="3" t="s">
        <v>266</v>
      </c>
      <c r="C35" s="3" t="s">
        <v>200</v>
      </c>
      <c r="D35" s="3" t="s">
        <v>200</v>
      </c>
      <c r="E35" s="3" t="s">
        <v>200</v>
      </c>
      <c r="F35" s="3" t="s">
        <v>200</v>
      </c>
      <c r="G35" s="3" t="s">
        <v>200</v>
      </c>
      <c r="H35" s="3">
        <v>2.4885999999999999</v>
      </c>
      <c r="I35" s="3" t="s">
        <v>200</v>
      </c>
      <c r="J35" s="3">
        <v>5.27372</v>
      </c>
      <c r="K35" s="3">
        <v>5.0667499999999999</v>
      </c>
      <c r="L35" s="3" t="s">
        <v>200</v>
      </c>
      <c r="M35" s="3" t="s">
        <v>200</v>
      </c>
      <c r="N35" s="3"/>
      <c r="O35" s="3"/>
    </row>
    <row r="36" spans="1:15" x14ac:dyDescent="0.25">
      <c r="A36" s="3" t="s">
        <v>222</v>
      </c>
      <c r="B36" s="3" t="s">
        <v>227</v>
      </c>
      <c r="C36" s="3" t="s">
        <v>200</v>
      </c>
      <c r="D36" s="3" t="s">
        <v>200</v>
      </c>
      <c r="E36" s="3">
        <v>0</v>
      </c>
      <c r="F36" s="3">
        <v>0</v>
      </c>
      <c r="G36" s="3" t="s">
        <v>200</v>
      </c>
      <c r="H36" s="3" t="s">
        <v>200</v>
      </c>
      <c r="I36" s="3" t="s">
        <v>200</v>
      </c>
      <c r="J36" s="3" t="s">
        <v>200</v>
      </c>
      <c r="K36" s="3" t="s">
        <v>200</v>
      </c>
      <c r="L36" s="3" t="s">
        <v>200</v>
      </c>
      <c r="M36" s="3" t="s">
        <v>200</v>
      </c>
      <c r="N36" s="3"/>
      <c r="O36" s="3"/>
    </row>
    <row r="37" spans="1:15" x14ac:dyDescent="0.25">
      <c r="A37" s="3" t="s">
        <v>228</v>
      </c>
      <c r="B37" s="3" t="s">
        <v>229</v>
      </c>
      <c r="C37" s="3" t="s">
        <v>200</v>
      </c>
      <c r="D37" s="3" t="s">
        <v>200</v>
      </c>
      <c r="E37" s="3" t="s">
        <v>200</v>
      </c>
      <c r="F37" s="3">
        <v>1.12799</v>
      </c>
      <c r="G37" s="3" t="s">
        <v>200</v>
      </c>
      <c r="H37" s="3">
        <v>0.99977000000000005</v>
      </c>
      <c r="I37" s="3">
        <v>1.2259899999999999</v>
      </c>
      <c r="J37" s="3" t="s">
        <v>200</v>
      </c>
      <c r="K37" s="3" t="s">
        <v>200</v>
      </c>
      <c r="L37" s="3" t="s">
        <v>200</v>
      </c>
      <c r="M37" s="3" t="s">
        <v>200</v>
      </c>
      <c r="N37" s="3"/>
      <c r="O37" s="3"/>
    </row>
    <row r="38" spans="1:15" x14ac:dyDescent="0.25">
      <c r="A38" s="3" t="s">
        <v>228</v>
      </c>
      <c r="B38" s="3" t="s">
        <v>230</v>
      </c>
      <c r="C38" s="3">
        <v>0.82864000000000004</v>
      </c>
      <c r="D38" s="3">
        <v>0.78105000000000002</v>
      </c>
      <c r="E38" s="3">
        <v>0.78830999999999996</v>
      </c>
      <c r="F38" s="3">
        <v>0.71145000000000003</v>
      </c>
      <c r="G38" s="3" t="s">
        <v>200</v>
      </c>
      <c r="H38" s="3">
        <v>0.79412000000000005</v>
      </c>
      <c r="I38" s="3">
        <v>0.77529000000000003</v>
      </c>
      <c r="J38" s="3">
        <v>0.74748999999999999</v>
      </c>
      <c r="K38" s="3" t="s">
        <v>200</v>
      </c>
      <c r="L38" s="3">
        <v>0.79727000000000003</v>
      </c>
      <c r="M38" s="3" t="s">
        <v>200</v>
      </c>
      <c r="N38" s="3"/>
      <c r="O38" s="3"/>
    </row>
    <row r="39" spans="1:15" x14ac:dyDescent="0.25">
      <c r="A39" s="3" t="s">
        <v>228</v>
      </c>
      <c r="B39" s="3" t="s">
        <v>231</v>
      </c>
      <c r="C39" s="3" t="s">
        <v>200</v>
      </c>
      <c r="D39" s="3" t="s">
        <v>200</v>
      </c>
      <c r="E39" s="3">
        <v>1.21349</v>
      </c>
      <c r="F39" s="3">
        <v>1.3904099999999999</v>
      </c>
      <c r="G39" s="3">
        <v>1.3836999999999999</v>
      </c>
      <c r="H39" s="3">
        <v>1.3745700000000001</v>
      </c>
      <c r="I39" s="3">
        <v>1.3809899999999999</v>
      </c>
      <c r="J39" s="3">
        <v>1.4439900000000001</v>
      </c>
      <c r="K39" s="3">
        <v>1.35555</v>
      </c>
      <c r="L39" s="3" t="s">
        <v>200</v>
      </c>
      <c r="M39" s="3" t="s">
        <v>200</v>
      </c>
      <c r="N39" s="3"/>
      <c r="O39" s="3"/>
    </row>
    <row r="40" spans="1:15" x14ac:dyDescent="0.25">
      <c r="A40" s="3" t="s">
        <v>228</v>
      </c>
      <c r="B40" s="3" t="s">
        <v>232</v>
      </c>
      <c r="C40" s="3" t="s">
        <v>200</v>
      </c>
      <c r="D40" s="3" t="s">
        <v>200</v>
      </c>
      <c r="E40" s="3" t="s">
        <v>200</v>
      </c>
      <c r="F40" s="3" t="s">
        <v>200</v>
      </c>
      <c r="G40" s="3" t="s">
        <v>200</v>
      </c>
      <c r="H40" s="3" t="s">
        <v>200</v>
      </c>
      <c r="I40" s="3">
        <v>1.8718699999999999</v>
      </c>
      <c r="J40" s="3">
        <v>1.82253</v>
      </c>
      <c r="K40" s="3">
        <v>1.9903999999999999</v>
      </c>
      <c r="L40" s="3">
        <v>1.93729</v>
      </c>
      <c r="M40" s="3" t="s">
        <v>200</v>
      </c>
      <c r="N40" s="3"/>
      <c r="O40" s="3"/>
    </row>
    <row r="41" spans="1:15" x14ac:dyDescent="0.25">
      <c r="A41" s="3" t="s">
        <v>228</v>
      </c>
      <c r="B41" s="3" t="s">
        <v>234</v>
      </c>
      <c r="C41" s="3" t="s">
        <v>200</v>
      </c>
      <c r="D41" s="3" t="s">
        <v>200</v>
      </c>
      <c r="E41" s="3" t="s">
        <v>200</v>
      </c>
      <c r="F41" s="3">
        <v>1.1482699999999999</v>
      </c>
      <c r="G41" s="3">
        <v>0.75324000000000002</v>
      </c>
      <c r="H41" s="3">
        <v>0.77568999999999999</v>
      </c>
      <c r="I41" s="3">
        <v>0.49626999999999999</v>
      </c>
      <c r="J41" s="3" t="s">
        <v>200</v>
      </c>
      <c r="K41" s="3">
        <v>1.2508900000000001</v>
      </c>
      <c r="L41" s="3">
        <v>1.3085100000000001</v>
      </c>
      <c r="M41" s="3" t="s">
        <v>200</v>
      </c>
      <c r="N41" s="3"/>
      <c r="O41" s="3"/>
    </row>
    <row r="42" spans="1:15" x14ac:dyDescent="0.25">
      <c r="A42" s="3" t="s">
        <v>228</v>
      </c>
      <c r="B42" s="3" t="s">
        <v>252</v>
      </c>
      <c r="C42" s="3" t="s">
        <v>200</v>
      </c>
      <c r="D42" s="3" t="s">
        <v>200</v>
      </c>
      <c r="E42" s="3" t="s">
        <v>200</v>
      </c>
      <c r="F42" s="3" t="s">
        <v>200</v>
      </c>
      <c r="G42" s="3">
        <v>0.80752000000000002</v>
      </c>
      <c r="H42" s="3" t="s">
        <v>200</v>
      </c>
      <c r="I42" s="3" t="s">
        <v>200</v>
      </c>
      <c r="J42" s="3" t="s">
        <v>200</v>
      </c>
      <c r="K42" s="3" t="s">
        <v>200</v>
      </c>
      <c r="L42" s="3" t="s">
        <v>200</v>
      </c>
      <c r="M42" s="3" t="s">
        <v>200</v>
      </c>
      <c r="N42" s="3"/>
      <c r="O42" s="3"/>
    </row>
    <row r="43" spans="1:15" x14ac:dyDescent="0.25">
      <c r="A43" s="3" t="s">
        <v>228</v>
      </c>
      <c r="B43" s="3" t="s">
        <v>237</v>
      </c>
      <c r="C43" s="3">
        <v>3.6497999999999999</v>
      </c>
      <c r="D43" s="3">
        <v>3.1984599999999999</v>
      </c>
      <c r="E43" s="3" t="s">
        <v>200</v>
      </c>
      <c r="F43" s="3">
        <v>3.55972</v>
      </c>
      <c r="G43" s="3">
        <v>4.0650300000000001</v>
      </c>
      <c r="H43" s="3">
        <v>3.7521900000000001</v>
      </c>
      <c r="I43" s="3">
        <v>3.9060600000000001</v>
      </c>
      <c r="J43" s="3">
        <v>3.8099099999999999</v>
      </c>
      <c r="K43" s="3">
        <v>3.54806</v>
      </c>
      <c r="L43" s="3" t="s">
        <v>200</v>
      </c>
      <c r="M43" s="3" t="s">
        <v>200</v>
      </c>
      <c r="N43" s="3"/>
      <c r="O43" s="3"/>
    </row>
    <row r="44" spans="1:15" x14ac:dyDescent="0.25">
      <c r="A44" s="3" t="s">
        <v>228</v>
      </c>
      <c r="B44" s="3" t="s">
        <v>238</v>
      </c>
      <c r="C44" s="3">
        <v>0</v>
      </c>
      <c r="D44" s="3">
        <v>0</v>
      </c>
      <c r="E44" s="3" t="s">
        <v>200</v>
      </c>
      <c r="F44" s="3" t="s">
        <v>200</v>
      </c>
      <c r="G44" s="3">
        <v>0.76654</v>
      </c>
      <c r="H44" s="3">
        <v>0.81215999999999999</v>
      </c>
      <c r="I44" s="3" t="s">
        <v>200</v>
      </c>
      <c r="J44" s="3">
        <v>0.96160999999999996</v>
      </c>
      <c r="K44" s="3" t="s">
        <v>200</v>
      </c>
      <c r="L44" s="3" t="s">
        <v>200</v>
      </c>
      <c r="M44" s="3" t="s">
        <v>200</v>
      </c>
      <c r="N44" s="3"/>
      <c r="O44" s="3"/>
    </row>
    <row r="45" spans="1:15" x14ac:dyDescent="0.25">
      <c r="A45" s="3" t="s">
        <v>228</v>
      </c>
      <c r="B45" s="3" t="s">
        <v>241</v>
      </c>
      <c r="C45" s="3" t="s">
        <v>200</v>
      </c>
      <c r="D45" s="3" t="s">
        <v>200</v>
      </c>
      <c r="E45" s="3" t="s">
        <v>200</v>
      </c>
      <c r="F45" s="3" t="s">
        <v>200</v>
      </c>
      <c r="G45" s="3" t="s">
        <v>200</v>
      </c>
      <c r="H45" s="3" t="s">
        <v>200</v>
      </c>
      <c r="I45" s="3" t="s">
        <v>200</v>
      </c>
      <c r="J45" s="3">
        <v>2.6114600000000001</v>
      </c>
      <c r="K45" s="3" t="s">
        <v>200</v>
      </c>
      <c r="L45" s="3" t="s">
        <v>200</v>
      </c>
      <c r="M45" s="3" t="s">
        <v>200</v>
      </c>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398</v>
      </c>
    </row>
    <row r="4" spans="1:15" x14ac:dyDescent="0.25">
      <c r="A4" t="s">
        <v>399</v>
      </c>
    </row>
    <row r="5" spans="1:15" ht="21" x14ac:dyDescent="0.35">
      <c r="A5" s="7" t="s">
        <v>180</v>
      </c>
    </row>
    <row r="6" spans="1:15" x14ac:dyDescent="0.25">
      <c r="A6" t="s">
        <v>400</v>
      </c>
    </row>
    <row r="7" spans="1:15" x14ac:dyDescent="0.25">
      <c r="A7" t="s">
        <v>401</v>
      </c>
    </row>
    <row r="8" spans="1:15" x14ac:dyDescent="0.25">
      <c r="A8" t="s">
        <v>402</v>
      </c>
    </row>
    <row r="9" spans="1:15" x14ac:dyDescent="0.25">
      <c r="A9" t="s">
        <v>404</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0.49763000000000002</v>
      </c>
      <c r="D14" s="3">
        <v>0.68806999999999996</v>
      </c>
      <c r="E14" s="3">
        <v>0.52027999999999996</v>
      </c>
      <c r="F14" s="3">
        <v>0.89975000000000005</v>
      </c>
      <c r="G14" s="3">
        <v>1.39276</v>
      </c>
      <c r="H14" s="3">
        <v>1.88571</v>
      </c>
      <c r="I14" s="3">
        <v>2.0095100000000001</v>
      </c>
      <c r="J14" s="3">
        <v>2.5880899999999998</v>
      </c>
      <c r="K14" s="3">
        <v>2.6996000000000002</v>
      </c>
      <c r="L14" s="3">
        <v>2.49804</v>
      </c>
      <c r="M14" s="3" t="s">
        <v>200</v>
      </c>
      <c r="N14" s="3"/>
      <c r="O14" s="3"/>
    </row>
    <row r="15" spans="1:15" x14ac:dyDescent="0.25">
      <c r="A15" s="3" t="s">
        <v>198</v>
      </c>
      <c r="B15" s="3" t="s">
        <v>201</v>
      </c>
      <c r="C15" s="3" t="s">
        <v>200</v>
      </c>
      <c r="D15" s="3">
        <v>4.4104400000000004</v>
      </c>
      <c r="E15" s="3">
        <v>4.4993699999999999</v>
      </c>
      <c r="F15" s="3">
        <v>4.6619700000000002</v>
      </c>
      <c r="G15" s="3">
        <v>5.2232500000000002</v>
      </c>
      <c r="H15" s="3">
        <v>5.2286400000000004</v>
      </c>
      <c r="I15" s="3">
        <v>5.2128399999999999</v>
      </c>
      <c r="J15" s="3" t="s">
        <v>200</v>
      </c>
      <c r="K15" s="3" t="s">
        <v>200</v>
      </c>
      <c r="L15" s="3" t="s">
        <v>200</v>
      </c>
      <c r="M15" s="3" t="s">
        <v>200</v>
      </c>
      <c r="N15" s="3"/>
      <c r="O15" s="3"/>
    </row>
    <row r="16" spans="1:15" x14ac:dyDescent="0.25">
      <c r="A16" s="3" t="s">
        <v>198</v>
      </c>
      <c r="B16" s="3" t="s">
        <v>265</v>
      </c>
      <c r="C16" s="3" t="s">
        <v>200</v>
      </c>
      <c r="D16" s="3" t="s">
        <v>200</v>
      </c>
      <c r="E16" s="3">
        <v>0.30042999999999997</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t="s">
        <v>200</v>
      </c>
      <c r="H17" s="3" t="s">
        <v>200</v>
      </c>
      <c r="I17" s="3">
        <v>0</v>
      </c>
      <c r="J17" s="3">
        <v>0</v>
      </c>
      <c r="K17" s="3" t="s">
        <v>200</v>
      </c>
      <c r="L17" s="3" t="s">
        <v>200</v>
      </c>
      <c r="M17" s="3" t="s">
        <v>200</v>
      </c>
      <c r="N17" s="3"/>
      <c r="O17" s="3"/>
    </row>
    <row r="18" spans="1:15" x14ac:dyDescent="0.25">
      <c r="A18" s="3" t="s">
        <v>198</v>
      </c>
      <c r="B18" s="3" t="s">
        <v>206</v>
      </c>
      <c r="C18" s="3">
        <v>0</v>
      </c>
      <c r="D18" s="3">
        <v>0</v>
      </c>
      <c r="E18" s="3">
        <v>0</v>
      </c>
      <c r="F18" s="3">
        <v>0</v>
      </c>
      <c r="G18" s="3">
        <v>0</v>
      </c>
      <c r="H18" s="3">
        <v>4.3647900000000002</v>
      </c>
      <c r="I18" s="3" t="s">
        <v>200</v>
      </c>
      <c r="J18" s="3" t="s">
        <v>200</v>
      </c>
      <c r="K18" s="3" t="s">
        <v>200</v>
      </c>
      <c r="L18" s="3" t="s">
        <v>200</v>
      </c>
      <c r="M18" s="3" t="s">
        <v>200</v>
      </c>
      <c r="N18" s="3"/>
      <c r="O18" s="3"/>
    </row>
    <row r="19" spans="1:15" x14ac:dyDescent="0.25">
      <c r="A19" s="3" t="s">
        <v>207</v>
      </c>
      <c r="B19" s="3" t="s">
        <v>208</v>
      </c>
      <c r="C19" s="3" t="s">
        <v>200</v>
      </c>
      <c r="D19" s="3" t="s">
        <v>200</v>
      </c>
      <c r="E19" s="3" t="s">
        <v>200</v>
      </c>
      <c r="F19" s="3">
        <v>0</v>
      </c>
      <c r="G19" s="3" t="s">
        <v>200</v>
      </c>
      <c r="H19" s="3" t="s">
        <v>200</v>
      </c>
      <c r="I19" s="3" t="s">
        <v>200</v>
      </c>
      <c r="J19" s="3">
        <v>0</v>
      </c>
      <c r="K19" s="3">
        <v>0</v>
      </c>
      <c r="L19" s="3" t="s">
        <v>200</v>
      </c>
      <c r="M19" s="3" t="s">
        <v>200</v>
      </c>
      <c r="N19" s="3"/>
      <c r="O19" s="3"/>
    </row>
    <row r="20" spans="1:15" x14ac:dyDescent="0.25">
      <c r="A20" s="3" t="s">
        <v>207</v>
      </c>
      <c r="B20" s="3" t="s">
        <v>209</v>
      </c>
      <c r="C20" s="3">
        <v>0.16349</v>
      </c>
      <c r="D20" s="3">
        <v>0.20588000000000001</v>
      </c>
      <c r="E20" s="3">
        <v>0.32940999999999998</v>
      </c>
      <c r="F20" s="3">
        <v>0.28036</v>
      </c>
      <c r="G20" s="3">
        <v>0.40654000000000001</v>
      </c>
      <c r="H20" s="3">
        <v>0.23344999999999999</v>
      </c>
      <c r="I20" s="3" t="s">
        <v>200</v>
      </c>
      <c r="J20" s="3">
        <v>0.41387000000000002</v>
      </c>
      <c r="K20" s="3">
        <v>0.43031999999999998</v>
      </c>
      <c r="L20" s="3" t="s">
        <v>200</v>
      </c>
      <c r="M20" s="3" t="s">
        <v>200</v>
      </c>
      <c r="N20" s="3"/>
      <c r="O20" s="3"/>
    </row>
    <row r="21" spans="1:15" x14ac:dyDescent="0.25">
      <c r="A21" s="3" t="s">
        <v>207</v>
      </c>
      <c r="B21" s="3" t="s">
        <v>257</v>
      </c>
      <c r="C21" s="3" t="s">
        <v>200</v>
      </c>
      <c r="D21" s="3" t="s">
        <v>200</v>
      </c>
      <c r="E21" s="3" t="s">
        <v>200</v>
      </c>
      <c r="F21" s="3" t="s">
        <v>200</v>
      </c>
      <c r="G21" s="3">
        <v>1.6544300000000001</v>
      </c>
      <c r="H21" s="3">
        <v>1.78454</v>
      </c>
      <c r="I21" s="3" t="s">
        <v>200</v>
      </c>
      <c r="J21" s="3" t="s">
        <v>200</v>
      </c>
      <c r="K21" s="3" t="s">
        <v>200</v>
      </c>
      <c r="L21" s="3" t="s">
        <v>200</v>
      </c>
      <c r="M21" s="3" t="s">
        <v>200</v>
      </c>
      <c r="N21" s="3"/>
      <c r="O21" s="3"/>
    </row>
    <row r="22" spans="1:15" x14ac:dyDescent="0.25">
      <c r="A22" s="3" t="s">
        <v>207</v>
      </c>
      <c r="B22" s="3" t="s">
        <v>211</v>
      </c>
      <c r="C22" s="3" t="s">
        <v>200</v>
      </c>
      <c r="D22" s="3">
        <v>0</v>
      </c>
      <c r="E22" s="3">
        <v>0</v>
      </c>
      <c r="F22" s="3" t="s">
        <v>200</v>
      </c>
      <c r="G22" s="3">
        <v>0.34636</v>
      </c>
      <c r="H22" s="3">
        <v>0</v>
      </c>
      <c r="I22" s="3">
        <v>0.38035999999999998</v>
      </c>
      <c r="J22" s="3">
        <v>0.46716000000000002</v>
      </c>
      <c r="K22" s="3">
        <v>0.50148000000000004</v>
      </c>
      <c r="L22" s="3">
        <v>0.50858999999999999</v>
      </c>
      <c r="M22" s="3" t="s">
        <v>200</v>
      </c>
      <c r="N22" s="3"/>
      <c r="O22" s="3"/>
    </row>
    <row r="23" spans="1:15" x14ac:dyDescent="0.25">
      <c r="A23" s="3" t="s">
        <v>207</v>
      </c>
      <c r="B23" s="3" t="s">
        <v>212</v>
      </c>
      <c r="C23" s="3" t="s">
        <v>200</v>
      </c>
      <c r="D23" s="3" t="s">
        <v>200</v>
      </c>
      <c r="E23" s="3" t="s">
        <v>200</v>
      </c>
      <c r="F23" s="3" t="s">
        <v>200</v>
      </c>
      <c r="G23" s="3" t="s">
        <v>200</v>
      </c>
      <c r="H23" s="3">
        <v>0.92491000000000001</v>
      </c>
      <c r="I23" s="3">
        <v>1.3628</v>
      </c>
      <c r="J23" s="3">
        <v>0.86109999999999998</v>
      </c>
      <c r="K23" s="3">
        <v>0.67695000000000005</v>
      </c>
      <c r="L23" s="3" t="s">
        <v>200</v>
      </c>
      <c r="M23" s="3" t="s">
        <v>200</v>
      </c>
      <c r="N23" s="3"/>
      <c r="O23" s="3"/>
    </row>
    <row r="24" spans="1:15" x14ac:dyDescent="0.25">
      <c r="A24" s="3" t="s">
        <v>207</v>
      </c>
      <c r="B24" s="3" t="s">
        <v>213</v>
      </c>
      <c r="C24" s="3" t="s">
        <v>200</v>
      </c>
      <c r="D24" s="3" t="s">
        <v>200</v>
      </c>
      <c r="E24" s="3" t="s">
        <v>200</v>
      </c>
      <c r="F24" s="3" t="s">
        <v>200</v>
      </c>
      <c r="G24" s="3" t="s">
        <v>200</v>
      </c>
      <c r="H24" s="3" t="s">
        <v>200</v>
      </c>
      <c r="I24" s="3" t="s">
        <v>200</v>
      </c>
      <c r="J24" s="3">
        <v>3.0270100000000002</v>
      </c>
      <c r="K24" s="3">
        <v>3.56006</v>
      </c>
      <c r="L24" s="3">
        <v>3.4935900000000002</v>
      </c>
      <c r="M24" s="3" t="s">
        <v>200</v>
      </c>
      <c r="N24" s="3"/>
      <c r="O24" s="3"/>
    </row>
    <row r="25" spans="1:15" x14ac:dyDescent="0.25">
      <c r="A25" s="3" t="s">
        <v>207</v>
      </c>
      <c r="B25" s="3" t="s">
        <v>214</v>
      </c>
      <c r="C25" s="3" t="s">
        <v>200</v>
      </c>
      <c r="D25" s="3" t="s">
        <v>200</v>
      </c>
      <c r="E25" s="3" t="s">
        <v>200</v>
      </c>
      <c r="F25" s="3" t="s">
        <v>200</v>
      </c>
      <c r="G25" s="3" t="s">
        <v>200</v>
      </c>
      <c r="H25" s="3" t="s">
        <v>200</v>
      </c>
      <c r="I25" s="3" t="s">
        <v>200</v>
      </c>
      <c r="J25" s="3">
        <v>12.697430000000001</v>
      </c>
      <c r="K25" s="3">
        <v>15.13148</v>
      </c>
      <c r="L25" s="3">
        <v>21.23386</v>
      </c>
      <c r="M25" s="3" t="s">
        <v>200</v>
      </c>
      <c r="N25" s="3"/>
      <c r="O25" s="3"/>
    </row>
    <row r="26" spans="1:15" x14ac:dyDescent="0.25">
      <c r="A26" s="3" t="s">
        <v>207</v>
      </c>
      <c r="B26" s="3" t="s">
        <v>217</v>
      </c>
      <c r="C26" s="3" t="s">
        <v>200</v>
      </c>
      <c r="D26" s="3" t="s">
        <v>200</v>
      </c>
      <c r="E26" s="3" t="s">
        <v>200</v>
      </c>
      <c r="F26" s="3" t="s">
        <v>200</v>
      </c>
      <c r="G26" s="3" t="s">
        <v>200</v>
      </c>
      <c r="H26" s="3" t="s">
        <v>200</v>
      </c>
      <c r="I26" s="3" t="s">
        <v>200</v>
      </c>
      <c r="J26" s="3">
        <v>3.7109999999999997E-2</v>
      </c>
      <c r="K26" s="3" t="s">
        <v>200</v>
      </c>
      <c r="L26" s="3" t="s">
        <v>200</v>
      </c>
      <c r="M26" s="3" t="s">
        <v>200</v>
      </c>
      <c r="N26" s="3"/>
      <c r="O26" s="3"/>
    </row>
    <row r="27" spans="1:15" x14ac:dyDescent="0.25">
      <c r="A27" s="3" t="s">
        <v>218</v>
      </c>
      <c r="B27" s="3" t="s">
        <v>219</v>
      </c>
      <c r="C27" s="3" t="s">
        <v>200</v>
      </c>
      <c r="D27" s="3">
        <v>8.40137</v>
      </c>
      <c r="E27" s="3" t="s">
        <v>200</v>
      </c>
      <c r="F27" s="3" t="s">
        <v>200</v>
      </c>
      <c r="G27" s="3">
        <v>8.9023599999999998</v>
      </c>
      <c r="H27" s="3" t="s">
        <v>200</v>
      </c>
      <c r="I27" s="3">
        <v>9.1468000000000007</v>
      </c>
      <c r="J27" s="3">
        <v>9.3686000000000007</v>
      </c>
      <c r="K27" s="3">
        <v>9.7165400000000002</v>
      </c>
      <c r="L27" s="3">
        <v>9.9635400000000001</v>
      </c>
      <c r="M27" s="3" t="s">
        <v>200</v>
      </c>
      <c r="N27" s="3"/>
      <c r="O27" s="3"/>
    </row>
    <row r="28" spans="1:15" x14ac:dyDescent="0.25">
      <c r="A28" s="3" t="s">
        <v>218</v>
      </c>
      <c r="B28" s="3" t="s">
        <v>247</v>
      </c>
      <c r="C28" s="3" t="s">
        <v>200</v>
      </c>
      <c r="D28" s="3" t="s">
        <v>200</v>
      </c>
      <c r="E28" s="3">
        <v>0.19014</v>
      </c>
      <c r="F28" s="3">
        <v>0.21076</v>
      </c>
      <c r="G28" s="3">
        <v>0.187</v>
      </c>
      <c r="H28" s="3">
        <v>0.11031000000000001</v>
      </c>
      <c r="I28" s="3">
        <v>0.14885999999999999</v>
      </c>
      <c r="J28" s="3">
        <v>0.27606999999999998</v>
      </c>
      <c r="K28" s="3">
        <v>0.11397</v>
      </c>
      <c r="L28" s="3">
        <v>0.21331</v>
      </c>
      <c r="M28" s="3" t="s">
        <v>200</v>
      </c>
      <c r="N28" s="3"/>
      <c r="O28" s="3"/>
    </row>
    <row r="29" spans="1:15" x14ac:dyDescent="0.25">
      <c r="A29" s="3" t="s">
        <v>218</v>
      </c>
      <c r="B29" s="3" t="s">
        <v>220</v>
      </c>
      <c r="C29" s="3" t="s">
        <v>200</v>
      </c>
      <c r="D29" s="3" t="s">
        <v>200</v>
      </c>
      <c r="E29" s="3" t="s">
        <v>200</v>
      </c>
      <c r="F29" s="3" t="s">
        <v>200</v>
      </c>
      <c r="G29" s="3" t="s">
        <v>200</v>
      </c>
      <c r="H29" s="3" t="s">
        <v>200</v>
      </c>
      <c r="I29" s="3" t="s">
        <v>200</v>
      </c>
      <c r="J29" s="3" t="s">
        <v>200</v>
      </c>
      <c r="K29" s="3">
        <v>4.4326299999999996</v>
      </c>
      <c r="L29" s="3">
        <v>4.3802399999999997</v>
      </c>
      <c r="M29" s="3" t="s">
        <v>200</v>
      </c>
      <c r="N29" s="3"/>
      <c r="O29" s="3"/>
    </row>
    <row r="30" spans="1:15" x14ac:dyDescent="0.25">
      <c r="A30" s="3" t="s">
        <v>222</v>
      </c>
      <c r="B30" s="3" t="s">
        <v>223</v>
      </c>
      <c r="C30" s="3">
        <v>5.1285299999999996</v>
      </c>
      <c r="D30" s="3">
        <v>1.55646</v>
      </c>
      <c r="E30" s="3" t="s">
        <v>200</v>
      </c>
      <c r="F30" s="3" t="s">
        <v>200</v>
      </c>
      <c r="G30" s="3" t="s">
        <v>200</v>
      </c>
      <c r="H30" s="3" t="s">
        <v>200</v>
      </c>
      <c r="I30" s="3" t="s">
        <v>200</v>
      </c>
      <c r="J30" s="3" t="s">
        <v>200</v>
      </c>
      <c r="K30" s="3" t="s">
        <v>200</v>
      </c>
      <c r="L30" s="3" t="s">
        <v>200</v>
      </c>
      <c r="M30" s="3" t="s">
        <v>200</v>
      </c>
      <c r="N30" s="3"/>
      <c r="O30" s="3"/>
    </row>
    <row r="31" spans="1:15" x14ac:dyDescent="0.25">
      <c r="A31" s="3" t="s">
        <v>222</v>
      </c>
      <c r="B31" s="3" t="s">
        <v>225</v>
      </c>
      <c r="C31" s="3">
        <v>0</v>
      </c>
      <c r="D31" s="3">
        <v>0</v>
      </c>
      <c r="E31" s="3">
        <v>0</v>
      </c>
      <c r="F31" s="3">
        <v>8.6819999999999994E-2</v>
      </c>
      <c r="G31" s="3">
        <v>5.8040000000000001E-2</v>
      </c>
      <c r="H31" s="3">
        <v>0</v>
      </c>
      <c r="I31" s="3" t="s">
        <v>200</v>
      </c>
      <c r="J31" s="3" t="s">
        <v>200</v>
      </c>
      <c r="K31" s="3" t="s">
        <v>200</v>
      </c>
      <c r="L31" s="3" t="s">
        <v>200</v>
      </c>
      <c r="M31" s="3" t="s">
        <v>200</v>
      </c>
      <c r="N31" s="3"/>
      <c r="O31" s="3"/>
    </row>
    <row r="32" spans="1:15" x14ac:dyDescent="0.25">
      <c r="A32" s="3" t="s">
        <v>222</v>
      </c>
      <c r="B32" s="3" t="s">
        <v>226</v>
      </c>
      <c r="C32" s="3">
        <v>0.49791999999999997</v>
      </c>
      <c r="D32" s="3">
        <v>1.3087800000000001</v>
      </c>
      <c r="E32" s="3">
        <v>1.9380200000000001</v>
      </c>
      <c r="F32" s="3" t="s">
        <v>200</v>
      </c>
      <c r="G32" s="3" t="s">
        <v>200</v>
      </c>
      <c r="H32" s="3">
        <v>1.42574</v>
      </c>
      <c r="I32" s="3" t="s">
        <v>200</v>
      </c>
      <c r="J32" s="3" t="s">
        <v>200</v>
      </c>
      <c r="K32" s="3" t="s">
        <v>200</v>
      </c>
      <c r="L32" s="3" t="s">
        <v>200</v>
      </c>
      <c r="M32" s="3" t="s">
        <v>200</v>
      </c>
      <c r="N32" s="3"/>
      <c r="O32" s="3"/>
    </row>
    <row r="33" spans="1:15" x14ac:dyDescent="0.25">
      <c r="A33" s="3" t="s">
        <v>222</v>
      </c>
      <c r="B33" s="3" t="s">
        <v>248</v>
      </c>
      <c r="C33" s="3">
        <v>0</v>
      </c>
      <c r="D33" s="3">
        <v>0</v>
      </c>
      <c r="E33" s="3">
        <v>0</v>
      </c>
      <c r="F33" s="3">
        <v>0</v>
      </c>
      <c r="G33" s="3">
        <v>0</v>
      </c>
      <c r="H33" s="3">
        <v>0</v>
      </c>
      <c r="I33" s="3">
        <v>0</v>
      </c>
      <c r="J33" s="3">
        <v>0</v>
      </c>
      <c r="K33" s="3">
        <v>0</v>
      </c>
      <c r="L33" s="3">
        <v>0</v>
      </c>
      <c r="M33" s="3" t="s">
        <v>200</v>
      </c>
      <c r="N33" s="3"/>
      <c r="O33" s="3"/>
    </row>
    <row r="34" spans="1:15" x14ac:dyDescent="0.25">
      <c r="A34" s="3" t="s">
        <v>222</v>
      </c>
      <c r="B34" s="3" t="s">
        <v>249</v>
      </c>
      <c r="C34" s="3">
        <v>0.45329000000000003</v>
      </c>
      <c r="D34" s="3">
        <v>0.42392999999999997</v>
      </c>
      <c r="E34" s="3">
        <v>0.39573000000000003</v>
      </c>
      <c r="F34" s="3">
        <v>0.54457999999999995</v>
      </c>
      <c r="G34" s="3">
        <v>0.57926</v>
      </c>
      <c r="H34" s="3">
        <v>0.45840999999999998</v>
      </c>
      <c r="I34" s="3" t="s">
        <v>200</v>
      </c>
      <c r="J34" s="3" t="s">
        <v>200</v>
      </c>
      <c r="K34" s="3" t="s">
        <v>200</v>
      </c>
      <c r="L34" s="3" t="s">
        <v>200</v>
      </c>
      <c r="M34" s="3" t="s">
        <v>200</v>
      </c>
      <c r="N34" s="3"/>
      <c r="O34" s="3"/>
    </row>
    <row r="35" spans="1:15" x14ac:dyDescent="0.25">
      <c r="A35" s="3" t="s">
        <v>222</v>
      </c>
      <c r="B35" s="3" t="s">
        <v>266</v>
      </c>
      <c r="C35" s="3" t="s">
        <v>200</v>
      </c>
      <c r="D35" s="3" t="s">
        <v>200</v>
      </c>
      <c r="E35" s="3" t="s">
        <v>200</v>
      </c>
      <c r="F35" s="3" t="s">
        <v>200</v>
      </c>
      <c r="G35" s="3" t="s">
        <v>200</v>
      </c>
      <c r="H35" s="3">
        <v>2.4406400000000001</v>
      </c>
      <c r="I35" s="3" t="s">
        <v>200</v>
      </c>
      <c r="J35" s="3">
        <v>5.8359100000000002</v>
      </c>
      <c r="K35" s="3">
        <v>5.6189600000000004</v>
      </c>
      <c r="L35" s="3" t="s">
        <v>200</v>
      </c>
      <c r="M35" s="3" t="s">
        <v>200</v>
      </c>
      <c r="N35" s="3"/>
      <c r="O35" s="3"/>
    </row>
    <row r="36" spans="1:15" x14ac:dyDescent="0.25">
      <c r="A36" s="3" t="s">
        <v>222</v>
      </c>
      <c r="B36" s="3" t="s">
        <v>227</v>
      </c>
      <c r="C36" s="3" t="s">
        <v>200</v>
      </c>
      <c r="D36" s="3" t="s">
        <v>200</v>
      </c>
      <c r="E36" s="3">
        <v>0</v>
      </c>
      <c r="F36" s="3">
        <v>0</v>
      </c>
      <c r="G36" s="3" t="s">
        <v>200</v>
      </c>
      <c r="H36" s="3" t="s">
        <v>200</v>
      </c>
      <c r="I36" s="3" t="s">
        <v>200</v>
      </c>
      <c r="J36" s="3" t="s">
        <v>200</v>
      </c>
      <c r="K36" s="3" t="s">
        <v>200</v>
      </c>
      <c r="L36" s="3" t="s">
        <v>200</v>
      </c>
      <c r="M36" s="3" t="s">
        <v>200</v>
      </c>
      <c r="N36" s="3"/>
      <c r="O36" s="3"/>
    </row>
    <row r="37" spans="1:15" x14ac:dyDescent="0.25">
      <c r="A37" s="3" t="s">
        <v>228</v>
      </c>
      <c r="B37" s="3" t="s">
        <v>229</v>
      </c>
      <c r="C37" s="3" t="s">
        <v>200</v>
      </c>
      <c r="D37" s="3" t="s">
        <v>200</v>
      </c>
      <c r="E37" s="3" t="s">
        <v>200</v>
      </c>
      <c r="F37" s="3">
        <v>0.91652999999999996</v>
      </c>
      <c r="G37" s="3" t="s">
        <v>200</v>
      </c>
      <c r="H37" s="3">
        <v>0.67864000000000002</v>
      </c>
      <c r="I37" s="3">
        <v>0.83101000000000003</v>
      </c>
      <c r="J37" s="3" t="s">
        <v>200</v>
      </c>
      <c r="K37" s="3" t="s">
        <v>200</v>
      </c>
      <c r="L37" s="3" t="s">
        <v>200</v>
      </c>
      <c r="M37" s="3" t="s">
        <v>200</v>
      </c>
      <c r="N37" s="3"/>
      <c r="O37" s="3"/>
    </row>
    <row r="38" spans="1:15" x14ac:dyDescent="0.25">
      <c r="A38" s="3" t="s">
        <v>228</v>
      </c>
      <c r="B38" s="3" t="s">
        <v>230</v>
      </c>
      <c r="C38" s="3">
        <v>0.81215000000000004</v>
      </c>
      <c r="D38" s="3">
        <v>0.74212</v>
      </c>
      <c r="E38" s="3">
        <v>0.76243000000000005</v>
      </c>
      <c r="F38" s="3">
        <v>0.68918000000000001</v>
      </c>
      <c r="G38" s="3" t="s">
        <v>200</v>
      </c>
      <c r="H38" s="3">
        <v>0.72833000000000003</v>
      </c>
      <c r="I38" s="3">
        <v>0.69276000000000004</v>
      </c>
      <c r="J38" s="3">
        <v>0.64505999999999997</v>
      </c>
      <c r="K38" s="3" t="s">
        <v>200</v>
      </c>
      <c r="L38" s="3">
        <v>0.63209000000000004</v>
      </c>
      <c r="M38" s="3" t="s">
        <v>200</v>
      </c>
      <c r="N38" s="3"/>
      <c r="O38" s="3"/>
    </row>
    <row r="39" spans="1:15" x14ac:dyDescent="0.25">
      <c r="A39" s="3" t="s">
        <v>228</v>
      </c>
      <c r="B39" s="3" t="s">
        <v>231</v>
      </c>
      <c r="C39" s="3" t="s">
        <v>200</v>
      </c>
      <c r="D39" s="3" t="s">
        <v>200</v>
      </c>
      <c r="E39" s="3">
        <v>1.1223799999999999</v>
      </c>
      <c r="F39" s="3">
        <v>1.2407900000000001</v>
      </c>
      <c r="G39" s="3">
        <v>1.17553</v>
      </c>
      <c r="H39" s="3">
        <v>1.1814199999999999</v>
      </c>
      <c r="I39" s="3">
        <v>1.19912</v>
      </c>
      <c r="J39" s="3">
        <v>1.1950799999999999</v>
      </c>
      <c r="K39" s="3">
        <v>1.1133999999999999</v>
      </c>
      <c r="L39" s="3" t="s">
        <v>200</v>
      </c>
      <c r="M39" s="3" t="s">
        <v>200</v>
      </c>
      <c r="N39" s="3"/>
      <c r="O39" s="3"/>
    </row>
    <row r="40" spans="1:15" x14ac:dyDescent="0.25">
      <c r="A40" s="3" t="s">
        <v>228</v>
      </c>
      <c r="B40" s="3" t="s">
        <v>232</v>
      </c>
      <c r="C40" s="3" t="s">
        <v>200</v>
      </c>
      <c r="D40" s="3" t="s">
        <v>200</v>
      </c>
      <c r="E40" s="3" t="s">
        <v>200</v>
      </c>
      <c r="F40" s="3" t="s">
        <v>200</v>
      </c>
      <c r="G40" s="3" t="s">
        <v>200</v>
      </c>
      <c r="H40" s="3" t="s">
        <v>200</v>
      </c>
      <c r="I40" s="3">
        <v>1.7644500000000001</v>
      </c>
      <c r="J40" s="3">
        <v>1.7207699999999999</v>
      </c>
      <c r="K40" s="3">
        <v>1.8574600000000001</v>
      </c>
      <c r="L40" s="3">
        <v>1.80863</v>
      </c>
      <c r="M40" s="3" t="s">
        <v>200</v>
      </c>
      <c r="N40" s="3"/>
      <c r="O40" s="3"/>
    </row>
    <row r="41" spans="1:15" x14ac:dyDescent="0.25">
      <c r="A41" s="3" t="s">
        <v>228</v>
      </c>
      <c r="B41" s="3" t="s">
        <v>234</v>
      </c>
      <c r="C41" s="3" t="s">
        <v>200</v>
      </c>
      <c r="D41" s="3" t="s">
        <v>200</v>
      </c>
      <c r="E41" s="3" t="s">
        <v>200</v>
      </c>
      <c r="F41" s="3">
        <v>0.72548000000000001</v>
      </c>
      <c r="G41" s="3">
        <v>0.44061</v>
      </c>
      <c r="H41" s="3">
        <v>0.39195000000000002</v>
      </c>
      <c r="I41" s="3">
        <v>0.35405999999999999</v>
      </c>
      <c r="J41" s="3" t="s">
        <v>200</v>
      </c>
      <c r="K41" s="3">
        <v>0.63993999999999995</v>
      </c>
      <c r="L41" s="3">
        <v>0.71350999999999998</v>
      </c>
      <c r="M41" s="3" t="s">
        <v>200</v>
      </c>
      <c r="N41" s="3"/>
      <c r="O41" s="3"/>
    </row>
    <row r="42" spans="1:15" x14ac:dyDescent="0.25">
      <c r="A42" s="3" t="s">
        <v>228</v>
      </c>
      <c r="B42" s="3" t="s">
        <v>252</v>
      </c>
      <c r="C42" s="3" t="s">
        <v>200</v>
      </c>
      <c r="D42" s="3" t="s">
        <v>200</v>
      </c>
      <c r="E42" s="3" t="s">
        <v>200</v>
      </c>
      <c r="F42" s="3" t="s">
        <v>200</v>
      </c>
      <c r="G42" s="3">
        <v>0.78754000000000002</v>
      </c>
      <c r="H42" s="3" t="s">
        <v>200</v>
      </c>
      <c r="I42" s="3" t="s">
        <v>200</v>
      </c>
      <c r="J42" s="3" t="s">
        <v>200</v>
      </c>
      <c r="K42" s="3" t="s">
        <v>200</v>
      </c>
      <c r="L42" s="3" t="s">
        <v>200</v>
      </c>
      <c r="M42" s="3" t="s">
        <v>200</v>
      </c>
      <c r="N42" s="3"/>
      <c r="O42" s="3"/>
    </row>
    <row r="43" spans="1:15" x14ac:dyDescent="0.25">
      <c r="A43" s="3" t="s">
        <v>228</v>
      </c>
      <c r="B43" s="3" t="s">
        <v>237</v>
      </c>
      <c r="C43" s="3">
        <v>3.0445600000000002</v>
      </c>
      <c r="D43" s="3">
        <v>2.6673100000000001</v>
      </c>
      <c r="E43" s="3" t="s">
        <v>200</v>
      </c>
      <c r="F43" s="3">
        <v>3.0067400000000002</v>
      </c>
      <c r="G43" s="3">
        <v>2.9697900000000002</v>
      </c>
      <c r="H43" s="3">
        <v>3.10337</v>
      </c>
      <c r="I43" s="3">
        <v>3.23638</v>
      </c>
      <c r="J43" s="3">
        <v>3.0702199999999999</v>
      </c>
      <c r="K43" s="3">
        <v>2.9196499999999999</v>
      </c>
      <c r="L43" s="3" t="s">
        <v>200</v>
      </c>
      <c r="M43" s="3" t="s">
        <v>200</v>
      </c>
      <c r="N43" s="3"/>
      <c r="O43" s="3"/>
    </row>
    <row r="44" spans="1:15" x14ac:dyDescent="0.25">
      <c r="A44" s="3" t="s">
        <v>228</v>
      </c>
      <c r="B44" s="3" t="s">
        <v>238</v>
      </c>
      <c r="C44" s="3">
        <v>0</v>
      </c>
      <c r="D44" s="3">
        <v>0</v>
      </c>
      <c r="E44" s="3" t="s">
        <v>200</v>
      </c>
      <c r="F44" s="3" t="s">
        <v>200</v>
      </c>
      <c r="G44" s="3">
        <v>0.81935000000000002</v>
      </c>
      <c r="H44" s="3">
        <v>0.87688999999999995</v>
      </c>
      <c r="I44" s="3" t="s">
        <v>200</v>
      </c>
      <c r="J44" s="3">
        <v>0.91895000000000004</v>
      </c>
      <c r="K44" s="3" t="s">
        <v>200</v>
      </c>
      <c r="L44" s="3" t="s">
        <v>200</v>
      </c>
      <c r="M44" s="3" t="s">
        <v>200</v>
      </c>
      <c r="N44" s="3"/>
      <c r="O44" s="3"/>
    </row>
    <row r="45" spans="1:15" x14ac:dyDescent="0.25">
      <c r="A45" s="3" t="s">
        <v>228</v>
      </c>
      <c r="B45" s="3" t="s">
        <v>241</v>
      </c>
      <c r="C45" s="3" t="s">
        <v>200</v>
      </c>
      <c r="D45" s="3" t="s">
        <v>200</v>
      </c>
      <c r="E45" s="3" t="s">
        <v>200</v>
      </c>
      <c r="F45" s="3" t="s">
        <v>200</v>
      </c>
      <c r="G45" s="3" t="s">
        <v>200</v>
      </c>
      <c r="H45" s="3" t="s">
        <v>200</v>
      </c>
      <c r="I45" s="3" t="s">
        <v>200</v>
      </c>
      <c r="J45" s="3">
        <v>2.2026400000000002</v>
      </c>
      <c r="K45" s="3" t="s">
        <v>200</v>
      </c>
      <c r="L45" s="3" t="s">
        <v>200</v>
      </c>
      <c r="M45" s="3" t="s">
        <v>200</v>
      </c>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398</v>
      </c>
    </row>
    <row r="4" spans="1:15" x14ac:dyDescent="0.25">
      <c r="A4" t="s">
        <v>399</v>
      </c>
    </row>
    <row r="5" spans="1:15" ht="21" x14ac:dyDescent="0.35">
      <c r="A5" s="7" t="s">
        <v>180</v>
      </c>
    </row>
    <row r="6" spans="1:15" x14ac:dyDescent="0.25">
      <c r="A6" t="s">
        <v>400</v>
      </c>
    </row>
    <row r="7" spans="1:15" x14ac:dyDescent="0.25">
      <c r="A7" t="s">
        <v>401</v>
      </c>
    </row>
    <row r="8" spans="1:15" x14ac:dyDescent="0.25">
      <c r="A8" t="s">
        <v>402</v>
      </c>
    </row>
    <row r="9" spans="1:15" x14ac:dyDescent="0.25">
      <c r="A9" t="s">
        <v>405</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0.79835999999999996</v>
      </c>
      <c r="D14" s="3">
        <v>1.0285899999999999</v>
      </c>
      <c r="E14" s="3">
        <v>1.0214300000000001</v>
      </c>
      <c r="F14" s="3">
        <v>1.23085</v>
      </c>
      <c r="G14" s="3">
        <v>1.7226300000000001</v>
      </c>
      <c r="H14" s="3">
        <v>2.0372400000000002</v>
      </c>
      <c r="I14" s="3">
        <v>2.1438999999999999</v>
      </c>
      <c r="J14" s="3">
        <v>2.9273199999999999</v>
      </c>
      <c r="K14" s="3">
        <v>2.9085899999999998</v>
      </c>
      <c r="L14" s="3">
        <v>2.6642299999999999</v>
      </c>
      <c r="M14" s="3" t="s">
        <v>200</v>
      </c>
      <c r="N14" s="3"/>
      <c r="O14" s="3"/>
    </row>
    <row r="15" spans="1:15" x14ac:dyDescent="0.25">
      <c r="A15" s="3" t="s">
        <v>198</v>
      </c>
      <c r="B15" s="3" t="s">
        <v>201</v>
      </c>
      <c r="C15" s="3" t="s">
        <v>200</v>
      </c>
      <c r="D15" s="3">
        <v>7.52027</v>
      </c>
      <c r="E15" s="3">
        <v>7.3967700000000001</v>
      </c>
      <c r="F15" s="3">
        <v>7.8274400000000002</v>
      </c>
      <c r="G15" s="3">
        <v>8.9313099999999999</v>
      </c>
      <c r="H15" s="3">
        <v>9.0232299999999999</v>
      </c>
      <c r="I15" s="3">
        <v>9.1054499999999994</v>
      </c>
      <c r="J15" s="3" t="s">
        <v>200</v>
      </c>
      <c r="K15" s="3" t="s">
        <v>200</v>
      </c>
      <c r="L15" s="3" t="s">
        <v>200</v>
      </c>
      <c r="M15" s="3" t="s">
        <v>200</v>
      </c>
      <c r="N15" s="3"/>
      <c r="O15" s="3"/>
    </row>
    <row r="16" spans="1:15" x14ac:dyDescent="0.25">
      <c r="A16" s="3" t="s">
        <v>198</v>
      </c>
      <c r="B16" s="3" t="s">
        <v>265</v>
      </c>
      <c r="C16" s="3" t="s">
        <v>200</v>
      </c>
      <c r="D16" s="3" t="s">
        <v>200</v>
      </c>
      <c r="E16" s="3">
        <v>0.50314999999999999</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t="s">
        <v>200</v>
      </c>
      <c r="H17" s="3" t="s">
        <v>200</v>
      </c>
      <c r="I17" s="3">
        <v>0</v>
      </c>
      <c r="J17" s="3">
        <v>0</v>
      </c>
      <c r="K17" s="3" t="s">
        <v>200</v>
      </c>
      <c r="L17" s="3" t="s">
        <v>200</v>
      </c>
      <c r="M17" s="3" t="s">
        <v>200</v>
      </c>
      <c r="N17" s="3"/>
      <c r="O17" s="3"/>
    </row>
    <row r="18" spans="1:15" x14ac:dyDescent="0.25">
      <c r="A18" s="3" t="s">
        <v>198</v>
      </c>
      <c r="B18" s="3" t="s">
        <v>206</v>
      </c>
      <c r="C18" s="3">
        <v>0</v>
      </c>
      <c r="D18" s="3">
        <v>0</v>
      </c>
      <c r="E18" s="3">
        <v>0</v>
      </c>
      <c r="F18" s="3">
        <v>0</v>
      </c>
      <c r="G18" s="3">
        <v>0</v>
      </c>
      <c r="H18" s="3">
        <v>4.6717199999999997</v>
      </c>
      <c r="I18" s="3" t="s">
        <v>200</v>
      </c>
      <c r="J18" s="3" t="s">
        <v>200</v>
      </c>
      <c r="K18" s="3" t="s">
        <v>200</v>
      </c>
      <c r="L18" s="3" t="s">
        <v>200</v>
      </c>
      <c r="M18" s="3" t="s">
        <v>200</v>
      </c>
      <c r="N18" s="3"/>
      <c r="O18" s="3"/>
    </row>
    <row r="19" spans="1:15" x14ac:dyDescent="0.25">
      <c r="A19" s="3" t="s">
        <v>207</v>
      </c>
      <c r="B19" s="3" t="s">
        <v>208</v>
      </c>
      <c r="C19" s="3" t="s">
        <v>200</v>
      </c>
      <c r="D19" s="3" t="s">
        <v>200</v>
      </c>
      <c r="E19" s="3" t="s">
        <v>200</v>
      </c>
      <c r="F19" s="3">
        <v>0</v>
      </c>
      <c r="G19" s="3" t="s">
        <v>200</v>
      </c>
      <c r="H19" s="3" t="s">
        <v>200</v>
      </c>
      <c r="I19" s="3" t="s">
        <v>200</v>
      </c>
      <c r="J19" s="3">
        <v>0</v>
      </c>
      <c r="K19" s="3">
        <v>0</v>
      </c>
      <c r="L19" s="3" t="s">
        <v>200</v>
      </c>
      <c r="M19" s="3" t="s">
        <v>200</v>
      </c>
      <c r="N19" s="3"/>
      <c r="O19" s="3"/>
    </row>
    <row r="20" spans="1:15" x14ac:dyDescent="0.25">
      <c r="A20" s="3" t="s">
        <v>207</v>
      </c>
      <c r="B20" s="3" t="s">
        <v>209</v>
      </c>
      <c r="C20" s="3">
        <v>0.19594</v>
      </c>
      <c r="D20" s="3">
        <v>0.35299999999999998</v>
      </c>
      <c r="E20" s="3">
        <v>0.40294000000000002</v>
      </c>
      <c r="F20" s="3">
        <v>0.46232000000000001</v>
      </c>
      <c r="G20" s="3">
        <v>0.42204000000000003</v>
      </c>
      <c r="H20" s="3">
        <v>0.26429000000000002</v>
      </c>
      <c r="I20" s="3" t="s">
        <v>200</v>
      </c>
      <c r="J20" s="3">
        <v>0.45426</v>
      </c>
      <c r="K20" s="3">
        <v>0.48154000000000002</v>
      </c>
      <c r="L20" s="3" t="s">
        <v>200</v>
      </c>
      <c r="M20" s="3" t="s">
        <v>200</v>
      </c>
      <c r="N20" s="3"/>
      <c r="O20" s="3"/>
    </row>
    <row r="21" spans="1:15" x14ac:dyDescent="0.25">
      <c r="A21" s="3" t="s">
        <v>207</v>
      </c>
      <c r="B21" s="3" t="s">
        <v>257</v>
      </c>
      <c r="C21" s="3" t="s">
        <v>200</v>
      </c>
      <c r="D21" s="3" t="s">
        <v>200</v>
      </c>
      <c r="E21" s="3" t="s">
        <v>200</v>
      </c>
      <c r="F21" s="3" t="s">
        <v>200</v>
      </c>
      <c r="G21" s="3">
        <v>1.4776199999999999</v>
      </c>
      <c r="H21" s="3">
        <v>1.58921</v>
      </c>
      <c r="I21" s="3" t="s">
        <v>200</v>
      </c>
      <c r="J21" s="3" t="s">
        <v>200</v>
      </c>
      <c r="K21" s="3" t="s">
        <v>200</v>
      </c>
      <c r="L21" s="3" t="s">
        <v>200</v>
      </c>
      <c r="M21" s="3" t="s">
        <v>200</v>
      </c>
      <c r="N21" s="3"/>
      <c r="O21" s="3"/>
    </row>
    <row r="22" spans="1:15" x14ac:dyDescent="0.25">
      <c r="A22" s="3" t="s">
        <v>207</v>
      </c>
      <c r="B22" s="3" t="s">
        <v>211</v>
      </c>
      <c r="C22" s="3" t="s">
        <v>200</v>
      </c>
      <c r="D22" s="3">
        <v>0</v>
      </c>
      <c r="E22" s="3">
        <v>0</v>
      </c>
      <c r="F22" s="3" t="s">
        <v>200</v>
      </c>
      <c r="G22" s="3">
        <v>0.76183999999999996</v>
      </c>
      <c r="H22" s="3">
        <v>0</v>
      </c>
      <c r="I22" s="3">
        <v>0.84599000000000002</v>
      </c>
      <c r="J22" s="3">
        <v>0.88297000000000003</v>
      </c>
      <c r="K22" s="3">
        <v>0.95672999999999997</v>
      </c>
      <c r="L22" s="3">
        <v>0.94979000000000002</v>
      </c>
      <c r="M22" s="3" t="s">
        <v>200</v>
      </c>
      <c r="N22" s="3"/>
      <c r="O22" s="3"/>
    </row>
    <row r="23" spans="1:15" x14ac:dyDescent="0.25">
      <c r="A23" s="3" t="s">
        <v>207</v>
      </c>
      <c r="B23" s="3" t="s">
        <v>212</v>
      </c>
      <c r="C23" s="3" t="s">
        <v>200</v>
      </c>
      <c r="D23" s="3" t="s">
        <v>200</v>
      </c>
      <c r="E23" s="3" t="s">
        <v>200</v>
      </c>
      <c r="F23" s="3" t="s">
        <v>200</v>
      </c>
      <c r="G23" s="3" t="s">
        <v>200</v>
      </c>
      <c r="H23" s="3">
        <v>1.6242700000000001</v>
      </c>
      <c r="I23" s="3">
        <v>3.0246599999999999</v>
      </c>
      <c r="J23" s="3">
        <v>1.93458</v>
      </c>
      <c r="K23" s="3">
        <v>2.3094899999999998</v>
      </c>
      <c r="L23" s="3" t="s">
        <v>200</v>
      </c>
      <c r="M23" s="3" t="s">
        <v>200</v>
      </c>
      <c r="N23" s="3"/>
      <c r="O23" s="3"/>
    </row>
    <row r="24" spans="1:15" x14ac:dyDescent="0.25">
      <c r="A24" s="3" t="s">
        <v>207</v>
      </c>
      <c r="B24" s="3" t="s">
        <v>213</v>
      </c>
      <c r="C24" s="3" t="s">
        <v>200</v>
      </c>
      <c r="D24" s="3" t="s">
        <v>200</v>
      </c>
      <c r="E24" s="3" t="s">
        <v>200</v>
      </c>
      <c r="F24" s="3" t="s">
        <v>200</v>
      </c>
      <c r="G24" s="3" t="s">
        <v>200</v>
      </c>
      <c r="H24" s="3" t="s">
        <v>200</v>
      </c>
      <c r="I24" s="3" t="s">
        <v>200</v>
      </c>
      <c r="J24" s="3">
        <v>3.72662</v>
      </c>
      <c r="K24" s="3">
        <v>4.3534899999999999</v>
      </c>
      <c r="L24" s="3">
        <v>4.41059</v>
      </c>
      <c r="M24" s="3" t="s">
        <v>200</v>
      </c>
      <c r="N24" s="3"/>
      <c r="O24" s="3"/>
    </row>
    <row r="25" spans="1:15" x14ac:dyDescent="0.25">
      <c r="A25" s="3" t="s">
        <v>207</v>
      </c>
      <c r="B25" s="3" t="s">
        <v>214</v>
      </c>
      <c r="C25" s="3" t="s">
        <v>200</v>
      </c>
      <c r="D25" s="3" t="s">
        <v>200</v>
      </c>
      <c r="E25" s="3" t="s">
        <v>200</v>
      </c>
      <c r="F25" s="3" t="s">
        <v>200</v>
      </c>
      <c r="G25" s="3" t="s">
        <v>200</v>
      </c>
      <c r="H25" s="3" t="s">
        <v>200</v>
      </c>
      <c r="I25" s="3" t="s">
        <v>200</v>
      </c>
      <c r="J25" s="3">
        <v>13.401160000000001</v>
      </c>
      <c r="K25" s="3">
        <v>12.109489999999999</v>
      </c>
      <c r="L25" s="3">
        <v>18.468060000000001</v>
      </c>
      <c r="M25" s="3" t="s">
        <v>200</v>
      </c>
      <c r="N25" s="3"/>
      <c r="O25" s="3"/>
    </row>
    <row r="26" spans="1:15" x14ac:dyDescent="0.25">
      <c r="A26" s="3" t="s">
        <v>207</v>
      </c>
      <c r="B26" s="3" t="s">
        <v>217</v>
      </c>
      <c r="C26" s="3" t="s">
        <v>200</v>
      </c>
      <c r="D26" s="3" t="s">
        <v>200</v>
      </c>
      <c r="E26" s="3" t="s">
        <v>200</v>
      </c>
      <c r="F26" s="3" t="s">
        <v>200</v>
      </c>
      <c r="G26" s="3" t="s">
        <v>200</v>
      </c>
      <c r="H26" s="3" t="s">
        <v>200</v>
      </c>
      <c r="I26" s="3" t="s">
        <v>200</v>
      </c>
      <c r="J26" s="3">
        <v>8.4250000000000005E-2</v>
      </c>
      <c r="K26" s="3" t="s">
        <v>200</v>
      </c>
      <c r="L26" s="3" t="s">
        <v>200</v>
      </c>
      <c r="M26" s="3" t="s">
        <v>200</v>
      </c>
      <c r="N26" s="3"/>
      <c r="O26" s="3"/>
    </row>
    <row r="27" spans="1:15" x14ac:dyDescent="0.25">
      <c r="A27" s="3" t="s">
        <v>218</v>
      </c>
      <c r="B27" s="3" t="s">
        <v>219</v>
      </c>
      <c r="C27" s="3" t="s">
        <v>200</v>
      </c>
      <c r="D27" s="3">
        <v>9.5275800000000004</v>
      </c>
      <c r="E27" s="3" t="s">
        <v>200</v>
      </c>
      <c r="F27" s="3" t="s">
        <v>200</v>
      </c>
      <c r="G27" s="3">
        <v>11.36223</v>
      </c>
      <c r="H27" s="3" t="s">
        <v>200</v>
      </c>
      <c r="I27" s="3">
        <v>12.06122</v>
      </c>
      <c r="J27" s="3">
        <v>12.57686</v>
      </c>
      <c r="K27" s="3">
        <v>13.005890000000001</v>
      </c>
      <c r="L27" s="3">
        <v>13.19439</v>
      </c>
      <c r="M27" s="3" t="s">
        <v>200</v>
      </c>
      <c r="N27" s="3"/>
      <c r="O27" s="3"/>
    </row>
    <row r="28" spans="1:15" x14ac:dyDescent="0.25">
      <c r="A28" s="3" t="s">
        <v>218</v>
      </c>
      <c r="B28" s="3" t="s">
        <v>247</v>
      </c>
      <c r="C28" s="3" t="s">
        <v>200</v>
      </c>
      <c r="D28" s="3" t="s">
        <v>200</v>
      </c>
      <c r="E28" s="3" t="s">
        <v>200</v>
      </c>
      <c r="F28" s="3">
        <v>0.34315000000000001</v>
      </c>
      <c r="G28" s="3">
        <v>0.23089000000000001</v>
      </c>
      <c r="H28" s="3">
        <v>0.16406000000000001</v>
      </c>
      <c r="I28" s="3">
        <v>0.22206000000000001</v>
      </c>
      <c r="J28" s="3">
        <v>0.41610000000000003</v>
      </c>
      <c r="K28" s="3">
        <v>0.15773999999999999</v>
      </c>
      <c r="L28" s="3">
        <v>0.23671</v>
      </c>
      <c r="M28" s="3" t="s">
        <v>200</v>
      </c>
      <c r="N28" s="3"/>
      <c r="O28" s="3"/>
    </row>
    <row r="29" spans="1:15" x14ac:dyDescent="0.25">
      <c r="A29" s="3" t="s">
        <v>218</v>
      </c>
      <c r="B29" s="3" t="s">
        <v>220</v>
      </c>
      <c r="C29" s="3" t="s">
        <v>200</v>
      </c>
      <c r="D29" s="3" t="s">
        <v>200</v>
      </c>
      <c r="E29" s="3" t="s">
        <v>200</v>
      </c>
      <c r="F29" s="3" t="s">
        <v>200</v>
      </c>
      <c r="G29" s="3" t="s">
        <v>200</v>
      </c>
      <c r="H29" s="3" t="s">
        <v>200</v>
      </c>
      <c r="I29" s="3" t="s">
        <v>200</v>
      </c>
      <c r="J29" s="3" t="s">
        <v>200</v>
      </c>
      <c r="K29" s="3">
        <v>7.0648099999999996</v>
      </c>
      <c r="L29" s="3">
        <v>7.0766400000000003</v>
      </c>
      <c r="M29" s="3" t="s">
        <v>200</v>
      </c>
      <c r="N29" s="3"/>
      <c r="O29" s="3"/>
    </row>
    <row r="30" spans="1:15" x14ac:dyDescent="0.25">
      <c r="A30" s="3" t="s">
        <v>222</v>
      </c>
      <c r="B30" s="3" t="s">
        <v>223</v>
      </c>
      <c r="C30" s="3">
        <v>10.42408</v>
      </c>
      <c r="D30" s="3">
        <v>3.2706900000000001</v>
      </c>
      <c r="E30" s="3" t="s">
        <v>200</v>
      </c>
      <c r="F30" s="3" t="s">
        <v>200</v>
      </c>
      <c r="G30" s="3" t="s">
        <v>200</v>
      </c>
      <c r="H30" s="3" t="s">
        <v>200</v>
      </c>
      <c r="I30" s="3" t="s">
        <v>200</v>
      </c>
      <c r="J30" s="3" t="s">
        <v>200</v>
      </c>
      <c r="K30" s="3" t="s">
        <v>200</v>
      </c>
      <c r="L30" s="3" t="s">
        <v>200</v>
      </c>
      <c r="M30" s="3" t="s">
        <v>200</v>
      </c>
      <c r="N30" s="3"/>
      <c r="O30" s="3"/>
    </row>
    <row r="31" spans="1:15" x14ac:dyDescent="0.25">
      <c r="A31" s="3" t="s">
        <v>222</v>
      </c>
      <c r="B31" s="3" t="s">
        <v>225</v>
      </c>
      <c r="C31" s="3">
        <v>0</v>
      </c>
      <c r="D31" s="3">
        <v>0</v>
      </c>
      <c r="E31" s="3">
        <v>0</v>
      </c>
      <c r="F31" s="3">
        <v>0.21265999999999999</v>
      </c>
      <c r="G31" s="3">
        <v>0.19419</v>
      </c>
      <c r="H31" s="3">
        <v>0</v>
      </c>
      <c r="I31" s="3" t="s">
        <v>200</v>
      </c>
      <c r="J31" s="3" t="s">
        <v>200</v>
      </c>
      <c r="K31" s="3" t="s">
        <v>200</v>
      </c>
      <c r="L31" s="3" t="s">
        <v>200</v>
      </c>
      <c r="M31" s="3" t="s">
        <v>200</v>
      </c>
      <c r="N31" s="3"/>
      <c r="O31" s="3"/>
    </row>
    <row r="32" spans="1:15" x14ac:dyDescent="0.25">
      <c r="A32" s="3" t="s">
        <v>222</v>
      </c>
      <c r="B32" s="3" t="s">
        <v>226</v>
      </c>
      <c r="C32" s="3">
        <v>0.16106999999999999</v>
      </c>
      <c r="D32" s="3">
        <v>0.53437999999999997</v>
      </c>
      <c r="E32" s="3">
        <v>0.86867000000000005</v>
      </c>
      <c r="F32" s="3" t="s">
        <v>200</v>
      </c>
      <c r="G32" s="3" t="s">
        <v>200</v>
      </c>
      <c r="H32" s="3" t="s">
        <v>200</v>
      </c>
      <c r="I32" s="3" t="s">
        <v>200</v>
      </c>
      <c r="J32" s="3" t="s">
        <v>200</v>
      </c>
      <c r="K32" s="3" t="s">
        <v>200</v>
      </c>
      <c r="L32" s="3" t="s">
        <v>200</v>
      </c>
      <c r="M32" s="3" t="s">
        <v>200</v>
      </c>
      <c r="N32" s="3"/>
      <c r="O32" s="3"/>
    </row>
    <row r="33" spans="1:15" x14ac:dyDescent="0.25">
      <c r="A33" s="3" t="s">
        <v>222</v>
      </c>
      <c r="B33" s="3" t="s">
        <v>248</v>
      </c>
      <c r="C33" s="3">
        <v>0</v>
      </c>
      <c r="D33" s="3">
        <v>0</v>
      </c>
      <c r="E33" s="3">
        <v>0</v>
      </c>
      <c r="F33" s="3">
        <v>0</v>
      </c>
      <c r="G33" s="3">
        <v>0</v>
      </c>
      <c r="H33" s="3">
        <v>0</v>
      </c>
      <c r="I33" s="3">
        <v>0</v>
      </c>
      <c r="J33" s="3">
        <v>0</v>
      </c>
      <c r="K33" s="3">
        <v>0</v>
      </c>
      <c r="L33" s="3">
        <v>0</v>
      </c>
      <c r="M33" s="3" t="s">
        <v>200</v>
      </c>
      <c r="N33" s="3"/>
      <c r="O33" s="3"/>
    </row>
    <row r="34" spans="1:15" x14ac:dyDescent="0.25">
      <c r="A34" s="3" t="s">
        <v>222</v>
      </c>
      <c r="B34" s="3" t="s">
        <v>249</v>
      </c>
      <c r="C34" s="3">
        <v>0.95059000000000005</v>
      </c>
      <c r="D34" s="3">
        <v>0.86751999999999996</v>
      </c>
      <c r="E34" s="3">
        <v>0.79944000000000004</v>
      </c>
      <c r="F34" s="3">
        <v>1.10016</v>
      </c>
      <c r="G34" s="3">
        <v>1.1683699999999999</v>
      </c>
      <c r="H34" s="3">
        <v>0.91313</v>
      </c>
      <c r="I34" s="3" t="s">
        <v>200</v>
      </c>
      <c r="J34" s="3" t="s">
        <v>200</v>
      </c>
      <c r="K34" s="3" t="s">
        <v>200</v>
      </c>
      <c r="L34" s="3" t="s">
        <v>200</v>
      </c>
      <c r="M34" s="3" t="s">
        <v>200</v>
      </c>
      <c r="N34" s="3"/>
      <c r="O34" s="3"/>
    </row>
    <row r="35" spans="1:15" x14ac:dyDescent="0.25">
      <c r="A35" s="3" t="s">
        <v>222</v>
      </c>
      <c r="B35" s="3" t="s">
        <v>266</v>
      </c>
      <c r="C35" s="3" t="s">
        <v>200</v>
      </c>
      <c r="D35" s="3" t="s">
        <v>200</v>
      </c>
      <c r="E35" s="3" t="s">
        <v>200</v>
      </c>
      <c r="F35" s="3" t="s">
        <v>200</v>
      </c>
      <c r="G35" s="3" t="s">
        <v>200</v>
      </c>
      <c r="H35" s="3">
        <v>2.5357599999999998</v>
      </c>
      <c r="I35" s="3" t="s">
        <v>200</v>
      </c>
      <c r="J35" s="3">
        <v>4.7200100000000003</v>
      </c>
      <c r="K35" s="3">
        <v>4.5222699999999998</v>
      </c>
      <c r="L35" s="3" t="s">
        <v>200</v>
      </c>
      <c r="M35" s="3" t="s">
        <v>200</v>
      </c>
      <c r="N35" s="3"/>
      <c r="O35" s="3"/>
    </row>
    <row r="36" spans="1:15" x14ac:dyDescent="0.25">
      <c r="A36" s="3" t="s">
        <v>222</v>
      </c>
      <c r="B36" s="3" t="s">
        <v>227</v>
      </c>
      <c r="C36" s="3" t="s">
        <v>200</v>
      </c>
      <c r="D36" s="3" t="s">
        <v>200</v>
      </c>
      <c r="E36" s="3">
        <v>0</v>
      </c>
      <c r="F36" s="3">
        <v>0</v>
      </c>
      <c r="G36" s="3" t="s">
        <v>200</v>
      </c>
      <c r="H36" s="3" t="s">
        <v>200</v>
      </c>
      <c r="I36" s="3" t="s">
        <v>200</v>
      </c>
      <c r="J36" s="3" t="s">
        <v>200</v>
      </c>
      <c r="K36" s="3" t="s">
        <v>200</v>
      </c>
      <c r="L36" s="3" t="s">
        <v>200</v>
      </c>
      <c r="M36" s="3" t="s">
        <v>200</v>
      </c>
      <c r="N36" s="3"/>
      <c r="O36" s="3"/>
    </row>
    <row r="37" spans="1:15" x14ac:dyDescent="0.25">
      <c r="A37" s="3" t="s">
        <v>228</v>
      </c>
      <c r="B37" s="3" t="s">
        <v>229</v>
      </c>
      <c r="C37" s="3" t="s">
        <v>200</v>
      </c>
      <c r="D37" s="3" t="s">
        <v>200</v>
      </c>
      <c r="E37" s="3" t="s">
        <v>200</v>
      </c>
      <c r="F37" s="3">
        <v>1.3360799999999999</v>
      </c>
      <c r="G37" s="3" t="s">
        <v>200</v>
      </c>
      <c r="H37" s="3">
        <v>1.3148599999999999</v>
      </c>
      <c r="I37" s="3">
        <v>1.6130599999999999</v>
      </c>
      <c r="J37" s="3" t="s">
        <v>200</v>
      </c>
      <c r="K37" s="3" t="s">
        <v>200</v>
      </c>
      <c r="L37" s="3" t="s">
        <v>200</v>
      </c>
      <c r="M37" s="3" t="s">
        <v>200</v>
      </c>
      <c r="N37" s="3"/>
      <c r="O37" s="3"/>
    </row>
    <row r="38" spans="1:15" x14ac:dyDescent="0.25">
      <c r="A38" s="3" t="s">
        <v>228</v>
      </c>
      <c r="B38" s="3" t="s">
        <v>230</v>
      </c>
      <c r="C38" s="3">
        <v>0.84469000000000005</v>
      </c>
      <c r="D38" s="3">
        <v>0.81889000000000001</v>
      </c>
      <c r="E38" s="3">
        <v>0.81345000000000001</v>
      </c>
      <c r="F38" s="3">
        <v>0.73307999999999995</v>
      </c>
      <c r="G38" s="3" t="s">
        <v>200</v>
      </c>
      <c r="H38" s="3">
        <v>0.85790999999999995</v>
      </c>
      <c r="I38" s="3">
        <v>0.85523000000000005</v>
      </c>
      <c r="J38" s="3">
        <v>0.84665999999999997</v>
      </c>
      <c r="K38" s="3" t="s">
        <v>200</v>
      </c>
      <c r="L38" s="3">
        <v>0.95694999999999997</v>
      </c>
      <c r="M38" s="3" t="s">
        <v>200</v>
      </c>
      <c r="N38" s="3"/>
      <c r="O38" s="3"/>
    </row>
    <row r="39" spans="1:15" x14ac:dyDescent="0.25">
      <c r="A39" s="3" t="s">
        <v>228</v>
      </c>
      <c r="B39" s="3" t="s">
        <v>231</v>
      </c>
      <c r="C39" s="3" t="s">
        <v>200</v>
      </c>
      <c r="D39" s="3" t="s">
        <v>200</v>
      </c>
      <c r="E39" s="3">
        <v>1.302</v>
      </c>
      <c r="F39" s="3">
        <v>1.5354699999999999</v>
      </c>
      <c r="G39" s="3">
        <v>1.5853299999999999</v>
      </c>
      <c r="H39" s="3">
        <v>1.56152</v>
      </c>
      <c r="I39" s="3">
        <v>1.55688</v>
      </c>
      <c r="J39" s="3">
        <v>1.6853400000000001</v>
      </c>
      <c r="K39" s="3">
        <v>1.5909199999999999</v>
      </c>
      <c r="L39" s="3" t="s">
        <v>200</v>
      </c>
      <c r="M39" s="3" t="s">
        <v>200</v>
      </c>
      <c r="N39" s="3"/>
      <c r="O39" s="3"/>
    </row>
    <row r="40" spans="1:15" x14ac:dyDescent="0.25">
      <c r="A40" s="3" t="s">
        <v>228</v>
      </c>
      <c r="B40" s="3" t="s">
        <v>232</v>
      </c>
      <c r="C40" s="3" t="s">
        <v>200</v>
      </c>
      <c r="D40" s="3" t="s">
        <v>200</v>
      </c>
      <c r="E40" s="3" t="s">
        <v>200</v>
      </c>
      <c r="F40" s="3" t="s">
        <v>200</v>
      </c>
      <c r="G40" s="3" t="s">
        <v>200</v>
      </c>
      <c r="H40" s="3" t="s">
        <v>200</v>
      </c>
      <c r="I40" s="3">
        <v>1.9800899999999999</v>
      </c>
      <c r="J40" s="3">
        <v>1.925</v>
      </c>
      <c r="K40" s="3">
        <v>2.12418</v>
      </c>
      <c r="L40" s="3">
        <v>2.0666600000000002</v>
      </c>
      <c r="M40" s="3" t="s">
        <v>200</v>
      </c>
      <c r="N40" s="3"/>
      <c r="O40" s="3"/>
    </row>
    <row r="41" spans="1:15" x14ac:dyDescent="0.25">
      <c r="A41" s="3" t="s">
        <v>228</v>
      </c>
      <c r="B41" s="3" t="s">
        <v>234</v>
      </c>
      <c r="C41" s="3" t="s">
        <v>200</v>
      </c>
      <c r="D41" s="3" t="s">
        <v>200</v>
      </c>
      <c r="E41" s="3" t="s">
        <v>200</v>
      </c>
      <c r="F41" s="3">
        <v>1.5525</v>
      </c>
      <c r="G41" s="3">
        <v>1.0521199999999999</v>
      </c>
      <c r="H41" s="3">
        <v>1.14252</v>
      </c>
      <c r="I41" s="3">
        <v>0.63222</v>
      </c>
      <c r="J41" s="3" t="s">
        <v>200</v>
      </c>
      <c r="K41" s="3">
        <v>1.835</v>
      </c>
      <c r="L41" s="3">
        <v>1.8774200000000001</v>
      </c>
      <c r="M41" s="3" t="s">
        <v>200</v>
      </c>
      <c r="N41" s="3"/>
      <c r="O41" s="3"/>
    </row>
    <row r="42" spans="1:15" x14ac:dyDescent="0.25">
      <c r="A42" s="3" t="s">
        <v>228</v>
      </c>
      <c r="B42" s="3" t="s">
        <v>252</v>
      </c>
      <c r="C42" s="3" t="s">
        <v>200</v>
      </c>
      <c r="D42" s="3" t="s">
        <v>200</v>
      </c>
      <c r="E42" s="3" t="s">
        <v>200</v>
      </c>
      <c r="F42" s="3" t="s">
        <v>200</v>
      </c>
      <c r="G42" s="3">
        <v>0.82745999999999997</v>
      </c>
      <c r="H42" s="3" t="s">
        <v>200</v>
      </c>
      <c r="I42" s="3" t="s">
        <v>200</v>
      </c>
      <c r="J42" s="3" t="s">
        <v>200</v>
      </c>
      <c r="K42" s="3" t="s">
        <v>200</v>
      </c>
      <c r="L42" s="3" t="s">
        <v>200</v>
      </c>
      <c r="M42" s="3" t="s">
        <v>200</v>
      </c>
      <c r="N42" s="3"/>
      <c r="O42" s="3"/>
    </row>
    <row r="43" spans="1:15" x14ac:dyDescent="0.25">
      <c r="A43" s="3" t="s">
        <v>228</v>
      </c>
      <c r="B43" s="3" t="s">
        <v>237</v>
      </c>
      <c r="C43" s="3">
        <v>4.2404999999999999</v>
      </c>
      <c r="D43" s="3">
        <v>3.7171500000000002</v>
      </c>
      <c r="E43" s="3" t="s">
        <v>200</v>
      </c>
      <c r="F43" s="3">
        <v>4.1015300000000003</v>
      </c>
      <c r="G43" s="3">
        <v>5.1394299999999999</v>
      </c>
      <c r="H43" s="3">
        <v>4.3890000000000002</v>
      </c>
      <c r="I43" s="3">
        <v>4.5631899999999996</v>
      </c>
      <c r="J43" s="3">
        <v>4.5356300000000003</v>
      </c>
      <c r="K43" s="3">
        <v>4.1641700000000004</v>
      </c>
      <c r="L43" s="3" t="s">
        <v>200</v>
      </c>
      <c r="M43" s="3" t="s">
        <v>200</v>
      </c>
      <c r="N43" s="3"/>
      <c r="O43" s="3"/>
    </row>
    <row r="44" spans="1:15" x14ac:dyDescent="0.25">
      <c r="A44" s="3" t="s">
        <v>228</v>
      </c>
      <c r="B44" s="3" t="s">
        <v>238</v>
      </c>
      <c r="C44" s="3">
        <v>0</v>
      </c>
      <c r="D44" s="3">
        <v>0</v>
      </c>
      <c r="E44" s="3" t="s">
        <v>200</v>
      </c>
      <c r="F44" s="3" t="s">
        <v>200</v>
      </c>
      <c r="G44" s="3">
        <v>0.71536999999999995</v>
      </c>
      <c r="H44" s="3">
        <v>0.74965000000000004</v>
      </c>
      <c r="I44" s="3" t="s">
        <v>200</v>
      </c>
      <c r="J44" s="3">
        <v>1.00267</v>
      </c>
      <c r="K44" s="3" t="s">
        <v>200</v>
      </c>
      <c r="L44" s="3" t="s">
        <v>200</v>
      </c>
      <c r="M44" s="3" t="s">
        <v>200</v>
      </c>
      <c r="N44" s="3"/>
      <c r="O44" s="3"/>
    </row>
    <row r="45" spans="1:15" x14ac:dyDescent="0.25">
      <c r="A45" s="3" t="s">
        <v>228</v>
      </c>
      <c r="B45" s="3" t="s">
        <v>241</v>
      </c>
      <c r="C45" s="3" t="s">
        <v>200</v>
      </c>
      <c r="D45" s="3" t="s">
        <v>200</v>
      </c>
      <c r="E45" s="3" t="s">
        <v>200</v>
      </c>
      <c r="F45" s="3" t="s">
        <v>200</v>
      </c>
      <c r="G45" s="3" t="s">
        <v>200</v>
      </c>
      <c r="H45" s="3" t="s">
        <v>200</v>
      </c>
      <c r="I45" s="3" t="s">
        <v>200</v>
      </c>
      <c r="J45" s="3">
        <v>3.01823</v>
      </c>
      <c r="K45" s="3" t="s">
        <v>200</v>
      </c>
      <c r="L45" s="3" t="s">
        <v>200</v>
      </c>
      <c r="M45" s="3" t="s">
        <v>200</v>
      </c>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406</v>
      </c>
    </row>
    <row r="4" spans="1:15" x14ac:dyDescent="0.25">
      <c r="A4" t="s">
        <v>407</v>
      </c>
    </row>
    <row r="5" spans="1:15" ht="21" x14ac:dyDescent="0.35">
      <c r="A5" s="7" t="s">
        <v>180</v>
      </c>
    </row>
    <row r="6" spans="1:15" x14ac:dyDescent="0.25">
      <c r="A6" t="s">
        <v>400</v>
      </c>
    </row>
    <row r="7" spans="1:15" x14ac:dyDescent="0.25">
      <c r="A7" t="s">
        <v>408</v>
      </c>
    </row>
    <row r="8" spans="1:15" x14ac:dyDescent="0.25">
      <c r="A8" t="s">
        <v>409</v>
      </c>
    </row>
    <row r="9" spans="1:15" x14ac:dyDescent="0.25">
      <c r="A9" t="s">
        <v>410</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3.25461</v>
      </c>
      <c r="D14" s="3" t="s">
        <v>200</v>
      </c>
      <c r="E14" s="3">
        <v>3.0692400000000002</v>
      </c>
      <c r="F14" s="3">
        <v>3.7775799999999999</v>
      </c>
      <c r="G14" s="3">
        <v>4.5462499999999997</v>
      </c>
      <c r="H14" s="3">
        <v>5.1330400000000003</v>
      </c>
      <c r="I14" s="3">
        <v>3.6810800000000001</v>
      </c>
      <c r="J14" s="3">
        <v>3.91797</v>
      </c>
      <c r="K14" s="3">
        <v>4.0576600000000003</v>
      </c>
      <c r="L14" s="3" t="s">
        <v>200</v>
      </c>
      <c r="M14" s="3" t="s">
        <v>200</v>
      </c>
      <c r="N14" s="3"/>
      <c r="O14" s="3"/>
    </row>
    <row r="15" spans="1:15" x14ac:dyDescent="0.25">
      <c r="A15" s="3" t="s">
        <v>198</v>
      </c>
      <c r="B15" s="3" t="s">
        <v>201</v>
      </c>
      <c r="C15" s="3">
        <v>11.157019999999999</v>
      </c>
      <c r="D15" s="3">
        <v>12.07216</v>
      </c>
      <c r="E15" s="3">
        <v>13.09234</v>
      </c>
      <c r="F15" s="3">
        <v>15.29166</v>
      </c>
      <c r="G15" s="3">
        <v>16.28087</v>
      </c>
      <c r="H15" s="3">
        <v>16.962389999999999</v>
      </c>
      <c r="I15" s="3">
        <v>12.47753</v>
      </c>
      <c r="J15" s="3">
        <v>12.760249999999999</v>
      </c>
      <c r="K15" s="3">
        <v>14.26727</v>
      </c>
      <c r="L15" s="3" t="s">
        <v>200</v>
      </c>
      <c r="M15" s="3" t="s">
        <v>200</v>
      </c>
      <c r="N15" s="3"/>
      <c r="O15" s="3"/>
    </row>
    <row r="16" spans="1:15" x14ac:dyDescent="0.25">
      <c r="A16" s="3" t="s">
        <v>198</v>
      </c>
      <c r="B16" s="3" t="s">
        <v>265</v>
      </c>
      <c r="C16" s="3">
        <v>2.6711499999999999</v>
      </c>
      <c r="D16" s="3">
        <v>3.1370800000000001</v>
      </c>
      <c r="E16" s="3">
        <v>2.9803000000000002</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v>2.09606</v>
      </c>
      <c r="D17" s="3">
        <v>2.21495</v>
      </c>
      <c r="E17" s="3" t="s">
        <v>200</v>
      </c>
      <c r="F17" s="3" t="s">
        <v>200</v>
      </c>
      <c r="G17" s="3">
        <v>3.43384</v>
      </c>
      <c r="H17" s="3">
        <v>3.2513000000000001</v>
      </c>
      <c r="I17" s="3" t="s">
        <v>200</v>
      </c>
      <c r="J17" s="3" t="s">
        <v>200</v>
      </c>
      <c r="K17" s="3" t="s">
        <v>200</v>
      </c>
      <c r="L17" s="3" t="s">
        <v>200</v>
      </c>
      <c r="M17" s="3" t="s">
        <v>200</v>
      </c>
      <c r="N17" s="3"/>
      <c r="O17" s="3"/>
    </row>
    <row r="18" spans="1:15" x14ac:dyDescent="0.25">
      <c r="A18" s="3" t="s">
        <v>198</v>
      </c>
      <c r="B18" s="3" t="s">
        <v>203</v>
      </c>
      <c r="C18" s="3" t="s">
        <v>200</v>
      </c>
      <c r="D18" s="3">
        <v>8.7251499999999993</v>
      </c>
      <c r="E18" s="3">
        <v>10.00407</v>
      </c>
      <c r="F18" s="3">
        <v>9.3191299999999995</v>
      </c>
      <c r="G18" s="3" t="s">
        <v>200</v>
      </c>
      <c r="H18" s="3" t="s">
        <v>200</v>
      </c>
      <c r="I18" s="3" t="s">
        <v>200</v>
      </c>
      <c r="J18" s="3">
        <v>12.666880000000001</v>
      </c>
      <c r="K18" s="3" t="s">
        <v>200</v>
      </c>
      <c r="L18" s="3" t="s">
        <v>200</v>
      </c>
      <c r="M18" s="3" t="s">
        <v>200</v>
      </c>
      <c r="N18" s="3"/>
      <c r="O18" s="3"/>
    </row>
    <row r="19" spans="1:15" x14ac:dyDescent="0.25">
      <c r="A19" s="3" t="s">
        <v>198</v>
      </c>
      <c r="B19" s="3" t="s">
        <v>204</v>
      </c>
      <c r="C19" s="3" t="s">
        <v>200</v>
      </c>
      <c r="D19" s="3">
        <v>8.1395499999999998</v>
      </c>
      <c r="E19" s="3">
        <v>8.2645800000000005</v>
      </c>
      <c r="F19" s="3">
        <v>6.9343300000000001</v>
      </c>
      <c r="G19" s="3" t="s">
        <v>200</v>
      </c>
      <c r="H19" s="3" t="s">
        <v>200</v>
      </c>
      <c r="I19" s="3">
        <v>6.6033400000000002</v>
      </c>
      <c r="J19" s="3" t="s">
        <v>200</v>
      </c>
      <c r="K19" s="3" t="s">
        <v>200</v>
      </c>
      <c r="L19" s="3" t="s">
        <v>200</v>
      </c>
      <c r="M19" s="3" t="s">
        <v>200</v>
      </c>
      <c r="N19" s="3"/>
      <c r="O19" s="3"/>
    </row>
    <row r="20" spans="1:15" x14ac:dyDescent="0.25">
      <c r="A20" s="3" t="s">
        <v>198</v>
      </c>
      <c r="B20" s="3" t="s">
        <v>206</v>
      </c>
      <c r="C20" s="3">
        <v>4.3323299999999998</v>
      </c>
      <c r="D20" s="3" t="s">
        <v>200</v>
      </c>
      <c r="E20" s="3">
        <v>8.2491599999999998</v>
      </c>
      <c r="F20" s="3" t="s">
        <v>200</v>
      </c>
      <c r="G20" s="3">
        <v>9.7244700000000002</v>
      </c>
      <c r="H20" s="3">
        <v>13.38452</v>
      </c>
      <c r="I20" s="3" t="s">
        <v>200</v>
      </c>
      <c r="J20" s="3" t="s">
        <v>200</v>
      </c>
      <c r="K20" s="3" t="s">
        <v>200</v>
      </c>
      <c r="L20" s="3" t="s">
        <v>200</v>
      </c>
      <c r="M20" s="3" t="s">
        <v>200</v>
      </c>
      <c r="N20" s="3"/>
      <c r="O20" s="3"/>
    </row>
    <row r="21" spans="1:15" x14ac:dyDescent="0.25">
      <c r="A21" s="3" t="s">
        <v>207</v>
      </c>
      <c r="B21" s="3" t="s">
        <v>208</v>
      </c>
      <c r="C21" s="3">
        <v>5.7829600000000001</v>
      </c>
      <c r="D21" s="3">
        <v>8.0080100000000005</v>
      </c>
      <c r="E21" s="3">
        <v>8.6893799999999999</v>
      </c>
      <c r="F21" s="3">
        <v>8.7574299999999994</v>
      </c>
      <c r="G21" s="3">
        <v>8.9947800000000004</v>
      </c>
      <c r="H21" s="3" t="s">
        <v>200</v>
      </c>
      <c r="I21" s="3" t="s">
        <v>200</v>
      </c>
      <c r="J21" s="3" t="s">
        <v>200</v>
      </c>
      <c r="K21" s="3" t="s">
        <v>200</v>
      </c>
      <c r="L21" s="3" t="s">
        <v>200</v>
      </c>
      <c r="M21" s="3" t="s">
        <v>200</v>
      </c>
      <c r="N21" s="3"/>
      <c r="O21" s="3"/>
    </row>
    <row r="22" spans="1:15" x14ac:dyDescent="0.25">
      <c r="A22" s="3" t="s">
        <v>207</v>
      </c>
      <c r="B22" s="3" t="s">
        <v>245</v>
      </c>
      <c r="C22" s="3">
        <v>3.6162800000000002</v>
      </c>
      <c r="D22" s="3">
        <v>5.3453200000000001</v>
      </c>
      <c r="E22" s="3" t="s">
        <v>200</v>
      </c>
      <c r="F22" s="3" t="s">
        <v>200</v>
      </c>
      <c r="G22" s="3" t="s">
        <v>200</v>
      </c>
      <c r="H22" s="3" t="s">
        <v>200</v>
      </c>
      <c r="I22" s="3" t="s">
        <v>200</v>
      </c>
      <c r="J22" s="3" t="s">
        <v>200</v>
      </c>
      <c r="K22" s="3" t="s">
        <v>200</v>
      </c>
      <c r="L22" s="3" t="s">
        <v>200</v>
      </c>
      <c r="M22" s="3" t="s">
        <v>200</v>
      </c>
      <c r="N22" s="3"/>
      <c r="O22" s="3"/>
    </row>
    <row r="23" spans="1:15" x14ac:dyDescent="0.25">
      <c r="A23" s="3" t="s">
        <v>207</v>
      </c>
      <c r="B23" s="3" t="s">
        <v>209</v>
      </c>
      <c r="C23" s="3">
        <v>3.2419099999999998</v>
      </c>
      <c r="D23" s="3" t="s">
        <v>200</v>
      </c>
      <c r="E23" s="3" t="s">
        <v>200</v>
      </c>
      <c r="F23" s="3" t="s">
        <v>200</v>
      </c>
      <c r="G23" s="3">
        <v>3.85005</v>
      </c>
      <c r="H23" s="3">
        <v>3.4765000000000001</v>
      </c>
      <c r="I23" s="3">
        <v>3.3625600000000002</v>
      </c>
      <c r="J23" s="3" t="s">
        <v>200</v>
      </c>
      <c r="K23" s="3" t="s">
        <v>200</v>
      </c>
      <c r="L23" s="3" t="s">
        <v>200</v>
      </c>
      <c r="M23" s="3" t="s">
        <v>200</v>
      </c>
      <c r="N23" s="3"/>
      <c r="O23" s="3"/>
    </row>
    <row r="24" spans="1:15" x14ac:dyDescent="0.25">
      <c r="A24" s="3" t="s">
        <v>207</v>
      </c>
      <c r="B24" s="3" t="s">
        <v>257</v>
      </c>
      <c r="C24" s="3">
        <v>7.4831799999999999</v>
      </c>
      <c r="D24" s="3">
        <v>7.8836599999999999</v>
      </c>
      <c r="E24" s="3">
        <v>8.2235999999999994</v>
      </c>
      <c r="F24" s="3" t="s">
        <v>200</v>
      </c>
      <c r="G24" s="3">
        <v>8.1053200000000007</v>
      </c>
      <c r="H24" s="3" t="s">
        <v>200</v>
      </c>
      <c r="I24" s="3" t="s">
        <v>200</v>
      </c>
      <c r="J24" s="3" t="s">
        <v>200</v>
      </c>
      <c r="K24" s="3" t="s">
        <v>200</v>
      </c>
      <c r="L24" s="3" t="s">
        <v>200</v>
      </c>
      <c r="M24" s="3" t="s">
        <v>200</v>
      </c>
      <c r="N24" s="3"/>
      <c r="O24" s="3"/>
    </row>
    <row r="25" spans="1:15" x14ac:dyDescent="0.25">
      <c r="A25" s="3" t="s">
        <v>207</v>
      </c>
      <c r="B25" s="3" t="s">
        <v>210</v>
      </c>
      <c r="C25" s="3" t="s">
        <v>200</v>
      </c>
      <c r="D25" s="3" t="s">
        <v>200</v>
      </c>
      <c r="E25" s="3" t="s">
        <v>200</v>
      </c>
      <c r="F25" s="3" t="s">
        <v>200</v>
      </c>
      <c r="G25" s="3" t="s">
        <v>200</v>
      </c>
      <c r="H25" s="3">
        <v>9.2295599999999993</v>
      </c>
      <c r="I25" s="3">
        <v>11.426729999999999</v>
      </c>
      <c r="J25" s="3">
        <v>11.46471</v>
      </c>
      <c r="K25" s="3" t="s">
        <v>200</v>
      </c>
      <c r="L25" s="3" t="s">
        <v>200</v>
      </c>
      <c r="M25" s="3" t="s">
        <v>200</v>
      </c>
      <c r="N25" s="3"/>
      <c r="O25" s="3"/>
    </row>
    <row r="26" spans="1:15" x14ac:dyDescent="0.25">
      <c r="A26" s="3" t="s">
        <v>207</v>
      </c>
      <c r="B26" s="3" t="s">
        <v>211</v>
      </c>
      <c r="C26" s="3">
        <v>3.6699600000000001</v>
      </c>
      <c r="D26" s="3">
        <v>4.07118</v>
      </c>
      <c r="E26" s="3">
        <v>4.1415199999999999</v>
      </c>
      <c r="F26" s="3">
        <v>4.29373</v>
      </c>
      <c r="G26" s="3">
        <v>4.8185399999999996</v>
      </c>
      <c r="H26" s="3">
        <v>4.80619</v>
      </c>
      <c r="I26" s="3">
        <v>4.8254999999999999</v>
      </c>
      <c r="J26" s="3">
        <v>5.2845300000000002</v>
      </c>
      <c r="K26" s="3">
        <v>5.3504899999999997</v>
      </c>
      <c r="L26" s="3" t="s">
        <v>200</v>
      </c>
      <c r="M26" s="3" t="s">
        <v>200</v>
      </c>
      <c r="N26" s="3"/>
      <c r="O26" s="3"/>
    </row>
    <row r="27" spans="1:15" x14ac:dyDescent="0.25">
      <c r="A27" s="3" t="s">
        <v>207</v>
      </c>
      <c r="B27" s="3" t="s">
        <v>212</v>
      </c>
      <c r="C27" s="3">
        <v>33.691479999999999</v>
      </c>
      <c r="D27" s="3">
        <v>35.393149999999999</v>
      </c>
      <c r="E27" s="3">
        <v>38.903739999999999</v>
      </c>
      <c r="F27" s="3">
        <v>40.043680000000002</v>
      </c>
      <c r="G27" s="3">
        <v>39.126309999999997</v>
      </c>
      <c r="H27" s="3">
        <v>37.415280000000003</v>
      </c>
      <c r="I27" s="3">
        <v>38.848529999999997</v>
      </c>
      <c r="J27" s="3">
        <v>40.596040000000002</v>
      </c>
      <c r="K27" s="3" t="s">
        <v>200</v>
      </c>
      <c r="L27" s="3" t="s">
        <v>200</v>
      </c>
      <c r="M27" s="3" t="s">
        <v>200</v>
      </c>
      <c r="N27" s="3"/>
      <c r="O27" s="3"/>
    </row>
    <row r="28" spans="1:15" x14ac:dyDescent="0.25">
      <c r="A28" s="3" t="s">
        <v>207</v>
      </c>
      <c r="B28" s="3" t="s">
        <v>213</v>
      </c>
      <c r="C28" s="3">
        <v>5.9298999999999999</v>
      </c>
      <c r="D28" s="3">
        <v>6.9788100000000002</v>
      </c>
      <c r="E28" s="3">
        <v>6.7859499999999997</v>
      </c>
      <c r="F28" s="3">
        <v>7.3487299999999998</v>
      </c>
      <c r="G28" s="3">
        <v>7.3860799999999998</v>
      </c>
      <c r="H28" s="3">
        <v>7.6113499999999998</v>
      </c>
      <c r="I28" s="3">
        <v>7.6673200000000001</v>
      </c>
      <c r="J28" s="3">
        <v>7.3739299999999997</v>
      </c>
      <c r="K28" s="3">
        <v>6.7257199999999999</v>
      </c>
      <c r="L28" s="3">
        <v>6.2353899999999998</v>
      </c>
      <c r="M28" s="3" t="s">
        <v>200</v>
      </c>
      <c r="N28" s="3"/>
      <c r="O28" s="3"/>
    </row>
    <row r="29" spans="1:15" x14ac:dyDescent="0.25">
      <c r="A29" s="3" t="s">
        <v>207</v>
      </c>
      <c r="B29" s="3" t="s">
        <v>214</v>
      </c>
      <c r="C29" s="3">
        <v>0</v>
      </c>
      <c r="D29" s="3">
        <v>2.52</v>
      </c>
      <c r="E29" s="3">
        <v>1.3352900000000001</v>
      </c>
      <c r="F29" s="3">
        <v>3.19678</v>
      </c>
      <c r="G29" s="3">
        <v>6.5069400000000002</v>
      </c>
      <c r="H29" s="3">
        <v>14.380990000000001</v>
      </c>
      <c r="I29" s="3">
        <v>18.270050000000001</v>
      </c>
      <c r="J29" s="3">
        <v>19.72288</v>
      </c>
      <c r="K29" s="3">
        <v>17.07985</v>
      </c>
      <c r="L29" s="3">
        <v>19.173169999999999</v>
      </c>
      <c r="M29" s="3" t="s">
        <v>200</v>
      </c>
      <c r="N29" s="3"/>
      <c r="O29" s="3"/>
    </row>
    <row r="30" spans="1:15" x14ac:dyDescent="0.25">
      <c r="A30" s="3" t="s">
        <v>207</v>
      </c>
      <c r="B30" s="3" t="s">
        <v>261</v>
      </c>
      <c r="C30" s="3">
        <v>15.91798</v>
      </c>
      <c r="D30" s="3">
        <v>15.51455</v>
      </c>
      <c r="E30" s="3">
        <v>15.72456</v>
      </c>
      <c r="F30" s="3">
        <v>17.674520000000001</v>
      </c>
      <c r="G30" s="3">
        <v>16.904340000000001</v>
      </c>
      <c r="H30" s="3">
        <v>16.91901</v>
      </c>
      <c r="I30" s="3" t="s">
        <v>200</v>
      </c>
      <c r="J30" s="3" t="s">
        <v>200</v>
      </c>
      <c r="K30" s="3" t="s">
        <v>200</v>
      </c>
      <c r="L30" s="3" t="s">
        <v>200</v>
      </c>
      <c r="M30" s="3" t="s">
        <v>200</v>
      </c>
      <c r="N30" s="3"/>
      <c r="O30" s="3"/>
    </row>
    <row r="31" spans="1:15" x14ac:dyDescent="0.25">
      <c r="A31" s="3" t="s">
        <v>207</v>
      </c>
      <c r="B31" s="3" t="s">
        <v>216</v>
      </c>
      <c r="C31" s="3">
        <v>4.0632099999999998</v>
      </c>
      <c r="D31" s="3">
        <v>4.5532899999999996</v>
      </c>
      <c r="E31" s="3">
        <v>3.91012</v>
      </c>
      <c r="F31" s="3" t="s">
        <v>200</v>
      </c>
      <c r="G31" s="3">
        <v>4.8366400000000001</v>
      </c>
      <c r="H31" s="3" t="s">
        <v>200</v>
      </c>
      <c r="I31" s="3" t="s">
        <v>200</v>
      </c>
      <c r="J31" s="3" t="s">
        <v>200</v>
      </c>
      <c r="K31" s="3" t="s">
        <v>200</v>
      </c>
      <c r="L31" s="3" t="s">
        <v>200</v>
      </c>
      <c r="M31" s="3" t="s">
        <v>200</v>
      </c>
      <c r="N31" s="3"/>
      <c r="O31" s="3"/>
    </row>
    <row r="32" spans="1:15" x14ac:dyDescent="0.25">
      <c r="A32" s="3" t="s">
        <v>207</v>
      </c>
      <c r="B32" s="3" t="s">
        <v>217</v>
      </c>
      <c r="C32" s="3">
        <v>2.14805</v>
      </c>
      <c r="D32" s="3" t="s">
        <v>200</v>
      </c>
      <c r="E32" s="3">
        <v>3.9655300000000002</v>
      </c>
      <c r="F32" s="3">
        <v>3.6758000000000002</v>
      </c>
      <c r="G32" s="3" t="s">
        <v>200</v>
      </c>
      <c r="H32" s="3">
        <v>4.0101599999999999</v>
      </c>
      <c r="I32" s="3" t="s">
        <v>200</v>
      </c>
      <c r="J32" s="3" t="s">
        <v>200</v>
      </c>
      <c r="K32" s="3" t="s">
        <v>200</v>
      </c>
      <c r="L32" s="3">
        <v>3.0924999999999998</v>
      </c>
      <c r="M32" s="3" t="s">
        <v>200</v>
      </c>
      <c r="N32" s="3"/>
      <c r="O32" s="3"/>
    </row>
    <row r="33" spans="1:15" x14ac:dyDescent="0.25">
      <c r="A33" s="3" t="s">
        <v>218</v>
      </c>
      <c r="B33" s="3" t="s">
        <v>246</v>
      </c>
      <c r="C33" s="3">
        <v>29.889430000000001</v>
      </c>
      <c r="D33" s="3">
        <v>31.214089999999999</v>
      </c>
      <c r="E33" s="3">
        <v>32.201529999999998</v>
      </c>
      <c r="F33" s="3">
        <v>33.890990000000002</v>
      </c>
      <c r="G33" s="3">
        <v>34.481819999999999</v>
      </c>
      <c r="H33" s="3">
        <v>36.781320000000001</v>
      </c>
      <c r="I33" s="3">
        <v>42.62885</v>
      </c>
      <c r="J33" s="3">
        <v>47.646830000000001</v>
      </c>
      <c r="K33" s="3">
        <v>51.365670000000001</v>
      </c>
      <c r="L33" s="3" t="s">
        <v>200</v>
      </c>
      <c r="M33" s="3" t="s">
        <v>200</v>
      </c>
      <c r="N33" s="3"/>
      <c r="O33" s="3"/>
    </row>
    <row r="34" spans="1:15" x14ac:dyDescent="0.25">
      <c r="A34" s="3" t="s">
        <v>218</v>
      </c>
      <c r="B34" s="3" t="s">
        <v>219</v>
      </c>
      <c r="C34" s="3">
        <v>31.41724</v>
      </c>
      <c r="D34" s="3">
        <v>26.817720000000001</v>
      </c>
      <c r="E34" s="3">
        <v>27.72804</v>
      </c>
      <c r="F34" s="3">
        <v>30.117850000000001</v>
      </c>
      <c r="G34" s="3">
        <v>31.068110000000001</v>
      </c>
      <c r="H34" s="3">
        <v>35.028129999999997</v>
      </c>
      <c r="I34" s="3">
        <v>33.858910000000002</v>
      </c>
      <c r="J34" s="3">
        <v>35.164520000000003</v>
      </c>
      <c r="K34" s="3" t="s">
        <v>200</v>
      </c>
      <c r="L34" s="3" t="s">
        <v>200</v>
      </c>
      <c r="M34" s="3" t="s">
        <v>200</v>
      </c>
      <c r="N34" s="3"/>
      <c r="O34" s="3"/>
    </row>
    <row r="35" spans="1:15" x14ac:dyDescent="0.25">
      <c r="A35" s="3" t="s">
        <v>218</v>
      </c>
      <c r="B35" s="3" t="s">
        <v>247</v>
      </c>
      <c r="C35" s="3">
        <v>4.3624099999999997</v>
      </c>
      <c r="D35" s="3">
        <v>4.73604</v>
      </c>
      <c r="E35" s="3">
        <v>5.1316199999999998</v>
      </c>
      <c r="F35" s="3">
        <v>5.4129399999999999</v>
      </c>
      <c r="G35" s="3" t="s">
        <v>200</v>
      </c>
      <c r="H35" s="3">
        <v>5.6121400000000001</v>
      </c>
      <c r="I35" s="3">
        <v>5.3524799999999999</v>
      </c>
      <c r="J35" s="3">
        <v>4.9991199999999996</v>
      </c>
      <c r="K35" s="3">
        <v>5.0020899999999999</v>
      </c>
      <c r="L35" s="3">
        <v>5.7632500000000002</v>
      </c>
      <c r="M35" s="3" t="s">
        <v>200</v>
      </c>
      <c r="N35" s="3"/>
      <c r="O35" s="3"/>
    </row>
    <row r="36" spans="1:15" x14ac:dyDescent="0.25">
      <c r="A36" s="3" t="s">
        <v>218</v>
      </c>
      <c r="B36" s="3" t="s">
        <v>220</v>
      </c>
      <c r="C36" s="3">
        <v>14.567640000000001</v>
      </c>
      <c r="D36" s="3">
        <v>16.374970000000001</v>
      </c>
      <c r="E36" s="3">
        <v>19.450479999999999</v>
      </c>
      <c r="F36" s="3">
        <v>22.641279999999998</v>
      </c>
      <c r="G36" s="3">
        <v>25.332630000000002</v>
      </c>
      <c r="H36" s="3">
        <v>28.403549999999999</v>
      </c>
      <c r="I36" s="3">
        <v>31.98658</v>
      </c>
      <c r="J36" s="3">
        <v>33.784680000000002</v>
      </c>
      <c r="K36" s="3">
        <v>35.935929999999999</v>
      </c>
      <c r="L36" s="3">
        <v>38.54533</v>
      </c>
      <c r="M36" s="3" t="s">
        <v>200</v>
      </c>
      <c r="N36" s="3"/>
      <c r="O36" s="3"/>
    </row>
    <row r="37" spans="1:15" x14ac:dyDescent="0.25">
      <c r="A37" s="3" t="s">
        <v>218</v>
      </c>
      <c r="B37" s="3" t="s">
        <v>221</v>
      </c>
      <c r="C37" s="3">
        <v>35.419029999999999</v>
      </c>
      <c r="D37" s="3">
        <v>35.170349999999999</v>
      </c>
      <c r="E37" s="3">
        <v>35.877180000000003</v>
      </c>
      <c r="F37" s="3">
        <v>34.956989999999998</v>
      </c>
      <c r="G37" s="3">
        <v>35.334209999999999</v>
      </c>
      <c r="H37" s="3">
        <v>35.191139999999997</v>
      </c>
      <c r="I37" s="3">
        <v>32.815359999999998</v>
      </c>
      <c r="J37" s="3">
        <v>32.149380000000001</v>
      </c>
      <c r="K37" s="3">
        <v>31.74652</v>
      </c>
      <c r="L37" s="3">
        <v>31.847270000000002</v>
      </c>
      <c r="M37" s="3" t="s">
        <v>200</v>
      </c>
      <c r="N37" s="3"/>
      <c r="O37" s="3"/>
    </row>
    <row r="38" spans="1:15" x14ac:dyDescent="0.25">
      <c r="A38" s="3" t="s">
        <v>222</v>
      </c>
      <c r="B38" s="3" t="s">
        <v>223</v>
      </c>
      <c r="C38" s="3" t="s">
        <v>200</v>
      </c>
      <c r="D38" s="3">
        <v>6.1303000000000001</v>
      </c>
      <c r="E38" s="3" t="s">
        <v>200</v>
      </c>
      <c r="F38" s="3">
        <v>8.8383299999999991</v>
      </c>
      <c r="G38" s="3" t="s">
        <v>200</v>
      </c>
      <c r="H38" s="3">
        <v>8.4009400000000003</v>
      </c>
      <c r="I38" s="3">
        <v>9.3362599999999993</v>
      </c>
      <c r="J38" s="3" t="s">
        <v>200</v>
      </c>
      <c r="K38" s="3" t="s">
        <v>200</v>
      </c>
      <c r="L38" s="3" t="s">
        <v>200</v>
      </c>
      <c r="M38" s="3" t="s">
        <v>200</v>
      </c>
      <c r="N38" s="3"/>
      <c r="O38" s="3"/>
    </row>
    <row r="39" spans="1:15" x14ac:dyDescent="0.25">
      <c r="A39" s="3" t="s">
        <v>222</v>
      </c>
      <c r="B39" s="3" t="s">
        <v>224</v>
      </c>
      <c r="C39" s="3">
        <v>20.848379999999999</v>
      </c>
      <c r="D39" s="3">
        <v>18.5427</v>
      </c>
      <c r="E39" s="3">
        <v>22.830480000000001</v>
      </c>
      <c r="F39" s="3" t="s">
        <v>200</v>
      </c>
      <c r="G39" s="3">
        <v>27.307310000000001</v>
      </c>
      <c r="H39" s="3">
        <v>30.239339999999999</v>
      </c>
      <c r="I39" s="3">
        <v>25.910869999999999</v>
      </c>
      <c r="J39" s="3">
        <v>24.859970000000001</v>
      </c>
      <c r="K39" s="3" t="s">
        <v>200</v>
      </c>
      <c r="L39" s="3">
        <v>25.081389999999999</v>
      </c>
      <c r="M39" s="3" t="s">
        <v>200</v>
      </c>
      <c r="N39" s="3"/>
      <c r="O39" s="3"/>
    </row>
    <row r="40" spans="1:15" x14ac:dyDescent="0.25">
      <c r="A40" s="3" t="s">
        <v>222</v>
      </c>
      <c r="B40" s="3" t="s">
        <v>225</v>
      </c>
      <c r="C40" s="3" t="s">
        <v>200</v>
      </c>
      <c r="D40" s="3">
        <v>7.72675</v>
      </c>
      <c r="E40" s="3" t="s">
        <v>200</v>
      </c>
      <c r="F40" s="3">
        <v>6.74796</v>
      </c>
      <c r="G40" s="3" t="s">
        <v>200</v>
      </c>
      <c r="H40" s="3" t="s">
        <v>200</v>
      </c>
      <c r="I40" s="3" t="s">
        <v>200</v>
      </c>
      <c r="J40" s="3" t="s">
        <v>200</v>
      </c>
      <c r="K40" s="3" t="s">
        <v>200</v>
      </c>
      <c r="L40" s="3" t="s">
        <v>200</v>
      </c>
      <c r="M40" s="3" t="s">
        <v>200</v>
      </c>
      <c r="N40" s="3"/>
      <c r="O40" s="3"/>
    </row>
    <row r="41" spans="1:15" x14ac:dyDescent="0.25">
      <c r="A41" s="3" t="s">
        <v>222</v>
      </c>
      <c r="B41" s="3" t="s">
        <v>226</v>
      </c>
      <c r="C41" s="3" t="s">
        <v>200</v>
      </c>
      <c r="D41" s="3" t="s">
        <v>200</v>
      </c>
      <c r="E41" s="3">
        <v>11.45209</v>
      </c>
      <c r="F41" s="3">
        <v>11.038360000000001</v>
      </c>
      <c r="G41" s="3">
        <v>10.96458</v>
      </c>
      <c r="H41" s="3">
        <v>10.186870000000001</v>
      </c>
      <c r="I41" s="3" t="s">
        <v>200</v>
      </c>
      <c r="J41" s="3">
        <v>10.76225</v>
      </c>
      <c r="K41" s="3">
        <v>10.196260000000001</v>
      </c>
      <c r="L41" s="3" t="s">
        <v>200</v>
      </c>
      <c r="M41" s="3" t="s">
        <v>200</v>
      </c>
      <c r="N41" s="3"/>
      <c r="O41" s="3"/>
    </row>
    <row r="42" spans="1:15" x14ac:dyDescent="0.25">
      <c r="A42" s="3" t="s">
        <v>222</v>
      </c>
      <c r="B42" s="3" t="s">
        <v>248</v>
      </c>
      <c r="C42" s="3">
        <v>0.71592</v>
      </c>
      <c r="D42" s="3">
        <v>0.82387999999999995</v>
      </c>
      <c r="E42" s="3" t="s">
        <v>200</v>
      </c>
      <c r="F42" s="3" t="s">
        <v>200</v>
      </c>
      <c r="G42" s="3" t="s">
        <v>200</v>
      </c>
      <c r="H42" s="3" t="s">
        <v>200</v>
      </c>
      <c r="I42" s="3" t="s">
        <v>200</v>
      </c>
      <c r="J42" s="3" t="s">
        <v>200</v>
      </c>
      <c r="K42" s="3" t="s">
        <v>200</v>
      </c>
      <c r="L42" s="3" t="s">
        <v>200</v>
      </c>
      <c r="M42" s="3" t="s">
        <v>200</v>
      </c>
      <c r="N42" s="3"/>
      <c r="O42" s="3"/>
    </row>
    <row r="43" spans="1:15" x14ac:dyDescent="0.25">
      <c r="A43" s="3" t="s">
        <v>222</v>
      </c>
      <c r="B43" s="3" t="s">
        <v>249</v>
      </c>
      <c r="C43" s="3">
        <v>4.6619999999999999</v>
      </c>
      <c r="D43" s="3">
        <v>4.9438800000000001</v>
      </c>
      <c r="E43" s="3">
        <v>5.22722</v>
      </c>
      <c r="F43" s="3">
        <v>5.5964099999999997</v>
      </c>
      <c r="G43" s="3">
        <v>6.2161499999999998</v>
      </c>
      <c r="H43" s="3">
        <v>6.6591500000000003</v>
      </c>
      <c r="I43" s="3">
        <v>7.24369</v>
      </c>
      <c r="J43" s="3">
        <v>7.1227099999999997</v>
      </c>
      <c r="K43" s="3">
        <v>7.3125499999999999</v>
      </c>
      <c r="L43" s="3" t="s">
        <v>200</v>
      </c>
      <c r="M43" s="3" t="s">
        <v>200</v>
      </c>
      <c r="N43" s="3"/>
      <c r="O43" s="3"/>
    </row>
    <row r="44" spans="1:15" x14ac:dyDescent="0.25">
      <c r="A44" s="3" t="s">
        <v>222</v>
      </c>
      <c r="B44" s="3" t="s">
        <v>250</v>
      </c>
      <c r="C44" s="3" t="s">
        <v>200</v>
      </c>
      <c r="D44" s="3" t="s">
        <v>200</v>
      </c>
      <c r="E44" s="3" t="s">
        <v>200</v>
      </c>
      <c r="F44" s="3" t="s">
        <v>200</v>
      </c>
      <c r="G44" s="3">
        <v>19.703959999999999</v>
      </c>
      <c r="H44" s="3">
        <v>20.597549999999998</v>
      </c>
      <c r="I44" s="3">
        <v>22.059480000000001</v>
      </c>
      <c r="J44" s="3">
        <v>22.888159999999999</v>
      </c>
      <c r="K44" s="3" t="s">
        <v>200</v>
      </c>
      <c r="L44" s="3" t="s">
        <v>200</v>
      </c>
      <c r="M44" s="3" t="s">
        <v>200</v>
      </c>
      <c r="N44" s="3"/>
      <c r="O44" s="3"/>
    </row>
    <row r="45" spans="1:15" x14ac:dyDescent="0.25">
      <c r="A45" s="3" t="s">
        <v>222</v>
      </c>
      <c r="B45" s="3" t="s">
        <v>266</v>
      </c>
      <c r="C45" s="3" t="s">
        <v>200</v>
      </c>
      <c r="D45" s="3" t="s">
        <v>200</v>
      </c>
      <c r="E45" s="3">
        <v>19.143660000000001</v>
      </c>
      <c r="F45" s="3">
        <v>19.930489999999999</v>
      </c>
      <c r="G45" s="3">
        <v>19.809239999999999</v>
      </c>
      <c r="H45" s="3" t="s">
        <v>200</v>
      </c>
      <c r="I45" s="3">
        <v>20.91845</v>
      </c>
      <c r="J45" s="3">
        <v>22.366029999999999</v>
      </c>
      <c r="K45" s="3">
        <v>23.801960000000001</v>
      </c>
      <c r="L45" s="3" t="s">
        <v>200</v>
      </c>
      <c r="M45" s="3" t="s">
        <v>200</v>
      </c>
      <c r="N45" s="3"/>
      <c r="O45" s="3"/>
    </row>
    <row r="46" spans="1:15" x14ac:dyDescent="0.25">
      <c r="A46" s="3" t="s">
        <v>222</v>
      </c>
      <c r="B46" s="3" t="s">
        <v>251</v>
      </c>
      <c r="C46" s="3" t="s">
        <v>200</v>
      </c>
      <c r="D46" s="3">
        <v>4.1688700000000001</v>
      </c>
      <c r="E46" s="3">
        <v>4.1160300000000003</v>
      </c>
      <c r="F46" s="3" t="s">
        <v>200</v>
      </c>
      <c r="G46" s="3" t="s">
        <v>200</v>
      </c>
      <c r="H46" s="3" t="s">
        <v>200</v>
      </c>
      <c r="I46" s="3" t="s">
        <v>200</v>
      </c>
      <c r="J46" s="3" t="s">
        <v>200</v>
      </c>
      <c r="K46" s="3" t="s">
        <v>200</v>
      </c>
      <c r="L46" s="3" t="s">
        <v>200</v>
      </c>
      <c r="M46" s="3" t="s">
        <v>200</v>
      </c>
      <c r="N46" s="3"/>
      <c r="O46" s="3"/>
    </row>
    <row r="47" spans="1:15" x14ac:dyDescent="0.25">
      <c r="A47" s="3" t="s">
        <v>222</v>
      </c>
      <c r="B47" s="3" t="s">
        <v>227</v>
      </c>
      <c r="C47" s="3">
        <v>6.6983800000000002</v>
      </c>
      <c r="D47" s="3">
        <v>6.7025600000000001</v>
      </c>
      <c r="E47" s="3">
        <v>6.8541400000000001</v>
      </c>
      <c r="F47" s="3">
        <v>6.9352600000000004</v>
      </c>
      <c r="G47" s="3" t="s">
        <v>200</v>
      </c>
      <c r="H47" s="3">
        <v>10.006550000000001</v>
      </c>
      <c r="I47" s="3" t="s">
        <v>200</v>
      </c>
      <c r="J47" s="3" t="s">
        <v>200</v>
      </c>
      <c r="K47" s="3" t="s">
        <v>200</v>
      </c>
      <c r="L47" s="3" t="s">
        <v>200</v>
      </c>
      <c r="M47" s="3" t="s">
        <v>200</v>
      </c>
      <c r="N47" s="3"/>
      <c r="O47" s="3"/>
    </row>
    <row r="48" spans="1:15" x14ac:dyDescent="0.25">
      <c r="A48" s="3" t="s">
        <v>228</v>
      </c>
      <c r="B48" s="3" t="s">
        <v>229</v>
      </c>
      <c r="C48" s="3">
        <v>13.775119999999999</v>
      </c>
      <c r="D48" s="3">
        <v>12.85589</v>
      </c>
      <c r="E48" s="3">
        <v>13.9552</v>
      </c>
      <c r="F48" s="3">
        <v>15.964840000000001</v>
      </c>
      <c r="G48" s="3">
        <v>15.953519999999999</v>
      </c>
      <c r="H48" s="3">
        <v>13.553430000000001</v>
      </c>
      <c r="I48" s="3">
        <v>12.949400000000001</v>
      </c>
      <c r="J48" s="3">
        <v>12.274139999999999</v>
      </c>
      <c r="K48" s="3">
        <v>12.51699</v>
      </c>
      <c r="L48" s="3" t="s">
        <v>200</v>
      </c>
      <c r="M48" s="3" t="s">
        <v>200</v>
      </c>
      <c r="N48" s="3"/>
      <c r="O48" s="3"/>
    </row>
    <row r="49" spans="1:15" x14ac:dyDescent="0.25">
      <c r="A49" s="3" t="s">
        <v>228</v>
      </c>
      <c r="B49" s="3" t="s">
        <v>230</v>
      </c>
      <c r="C49" s="3">
        <v>3.5794199999999998</v>
      </c>
      <c r="D49" s="3">
        <v>4.1465199999999998</v>
      </c>
      <c r="E49" s="3">
        <v>4.5588699999999998</v>
      </c>
      <c r="F49" s="3">
        <v>4.7767499999999998</v>
      </c>
      <c r="G49" s="3">
        <v>5.0769700000000002</v>
      </c>
      <c r="H49" s="3">
        <v>5.0638300000000003</v>
      </c>
      <c r="I49" s="3">
        <v>5.56196</v>
      </c>
      <c r="J49" s="3">
        <v>6.0034000000000001</v>
      </c>
      <c r="K49" s="3">
        <v>6.5018700000000003</v>
      </c>
      <c r="L49" s="3">
        <v>7.0961299999999996</v>
      </c>
      <c r="M49" s="3" t="s">
        <v>200</v>
      </c>
      <c r="N49" s="3"/>
      <c r="O49" s="3"/>
    </row>
    <row r="50" spans="1:15" x14ac:dyDescent="0.25">
      <c r="A50" s="3" t="s">
        <v>228</v>
      </c>
      <c r="B50" s="3" t="s">
        <v>231</v>
      </c>
      <c r="C50" s="3">
        <v>18.00976</v>
      </c>
      <c r="D50" s="3">
        <v>20.713139999999999</v>
      </c>
      <c r="E50" s="3">
        <v>20.59732</v>
      </c>
      <c r="F50" s="3">
        <v>22.946439999999999</v>
      </c>
      <c r="G50" s="3">
        <v>23.971160000000001</v>
      </c>
      <c r="H50" s="3">
        <v>23.06306</v>
      </c>
      <c r="I50" s="3">
        <v>24.005330000000001</v>
      </c>
      <c r="J50" s="3">
        <v>24.3977</v>
      </c>
      <c r="K50" s="3">
        <v>23.616510000000002</v>
      </c>
      <c r="L50" s="3" t="s">
        <v>200</v>
      </c>
      <c r="M50" s="3" t="s">
        <v>200</v>
      </c>
      <c r="N50" s="3"/>
      <c r="O50" s="3"/>
    </row>
    <row r="51" spans="1:15" x14ac:dyDescent="0.25">
      <c r="A51" s="3" t="s">
        <v>228</v>
      </c>
      <c r="B51" s="3" t="s">
        <v>232</v>
      </c>
      <c r="C51" s="3">
        <v>7.67225</v>
      </c>
      <c r="D51" s="3">
        <v>3.4207299999999998</v>
      </c>
      <c r="E51" s="3" t="s">
        <v>200</v>
      </c>
      <c r="F51" s="3">
        <v>8.2307799999999993</v>
      </c>
      <c r="G51" s="3">
        <v>8.3151899999999994</v>
      </c>
      <c r="H51" s="3">
        <v>8.7943800000000003</v>
      </c>
      <c r="I51" s="3">
        <v>8.9492499999999993</v>
      </c>
      <c r="J51" s="3">
        <v>9.3413699999999995</v>
      </c>
      <c r="K51" s="3" t="s">
        <v>200</v>
      </c>
      <c r="L51" s="3" t="s">
        <v>200</v>
      </c>
      <c r="M51" s="3" t="s">
        <v>200</v>
      </c>
      <c r="N51" s="3"/>
      <c r="O51" s="3"/>
    </row>
    <row r="52" spans="1:15" x14ac:dyDescent="0.25">
      <c r="A52" s="3" t="s">
        <v>228</v>
      </c>
      <c r="B52" s="3" t="s">
        <v>233</v>
      </c>
      <c r="C52" s="3">
        <v>1.9579800000000001</v>
      </c>
      <c r="D52" s="3">
        <v>3.0340799999999999</v>
      </c>
      <c r="E52" s="3">
        <v>2.7246100000000002</v>
      </c>
      <c r="F52" s="3" t="s">
        <v>200</v>
      </c>
      <c r="G52" s="3" t="s">
        <v>200</v>
      </c>
      <c r="H52" s="3" t="s">
        <v>200</v>
      </c>
      <c r="I52" s="3" t="s">
        <v>200</v>
      </c>
      <c r="J52" s="3" t="s">
        <v>200</v>
      </c>
      <c r="K52" s="3" t="s">
        <v>200</v>
      </c>
      <c r="L52" s="3" t="s">
        <v>200</v>
      </c>
      <c r="M52" s="3" t="s">
        <v>200</v>
      </c>
      <c r="N52" s="3"/>
      <c r="O52" s="3"/>
    </row>
    <row r="53" spans="1:15" x14ac:dyDescent="0.25">
      <c r="A53" s="3" t="s">
        <v>228</v>
      </c>
      <c r="B53" s="3" t="s">
        <v>234</v>
      </c>
      <c r="C53" s="3" t="s">
        <v>200</v>
      </c>
      <c r="D53" s="3">
        <v>11.76737</v>
      </c>
      <c r="E53" s="3">
        <v>11.94183</v>
      </c>
      <c r="F53" s="3">
        <v>13.83126</v>
      </c>
      <c r="G53" s="3">
        <v>15.402329999999999</v>
      </c>
      <c r="H53" s="3">
        <v>15.690709999999999</v>
      </c>
      <c r="I53" s="3">
        <v>15.53598</v>
      </c>
      <c r="J53" s="3">
        <v>16.01313</v>
      </c>
      <c r="K53" s="3">
        <v>15.69177</v>
      </c>
      <c r="L53" s="3">
        <v>17.232970000000002</v>
      </c>
      <c r="M53" s="3" t="s">
        <v>200</v>
      </c>
      <c r="N53" s="3"/>
      <c r="O53" s="3"/>
    </row>
    <row r="54" spans="1:15" x14ac:dyDescent="0.25">
      <c r="A54" s="3" t="s">
        <v>228</v>
      </c>
      <c r="B54" s="3" t="s">
        <v>252</v>
      </c>
      <c r="C54" s="3">
        <v>10.90025</v>
      </c>
      <c r="D54" s="3">
        <v>11.06588</v>
      </c>
      <c r="E54" s="3">
        <v>10.52167</v>
      </c>
      <c r="F54" s="3">
        <v>11.04827</v>
      </c>
      <c r="G54" s="3">
        <v>11.55931</v>
      </c>
      <c r="H54" s="3" t="s">
        <v>200</v>
      </c>
      <c r="I54" s="3" t="s">
        <v>200</v>
      </c>
      <c r="J54" s="3" t="s">
        <v>200</v>
      </c>
      <c r="K54" s="3" t="s">
        <v>200</v>
      </c>
      <c r="L54" s="3" t="s">
        <v>200</v>
      </c>
      <c r="M54" s="3" t="s">
        <v>200</v>
      </c>
      <c r="N54" s="3"/>
      <c r="O54" s="3"/>
    </row>
    <row r="55" spans="1:15" x14ac:dyDescent="0.25">
      <c r="A55" s="3" t="s">
        <v>228</v>
      </c>
      <c r="B55" s="3" t="s">
        <v>236</v>
      </c>
      <c r="C55" s="3">
        <v>9.5311900000000005</v>
      </c>
      <c r="D55" s="3" t="s">
        <v>200</v>
      </c>
      <c r="E55" s="3">
        <v>11.92253</v>
      </c>
      <c r="F55" s="3" t="s">
        <v>200</v>
      </c>
      <c r="G55" s="3" t="s">
        <v>200</v>
      </c>
      <c r="H55" s="3" t="s">
        <v>200</v>
      </c>
      <c r="I55" s="3" t="s">
        <v>200</v>
      </c>
      <c r="J55" s="3" t="s">
        <v>200</v>
      </c>
      <c r="K55" s="3" t="s">
        <v>200</v>
      </c>
      <c r="L55" s="3" t="s">
        <v>200</v>
      </c>
      <c r="M55" s="3" t="s">
        <v>200</v>
      </c>
      <c r="N55" s="3"/>
      <c r="O55" s="3"/>
    </row>
    <row r="56" spans="1:15" x14ac:dyDescent="0.25">
      <c r="A56" s="3" t="s">
        <v>228</v>
      </c>
      <c r="B56" s="3" t="s">
        <v>237</v>
      </c>
      <c r="C56" s="3">
        <v>6.12981</v>
      </c>
      <c r="D56" s="3">
        <v>5.4852600000000002</v>
      </c>
      <c r="E56" s="3">
        <v>7.0607100000000003</v>
      </c>
      <c r="F56" s="3">
        <v>6.4272299999999998</v>
      </c>
      <c r="G56" s="3">
        <v>5.9699600000000004</v>
      </c>
      <c r="H56" s="3">
        <v>5.5031699999999999</v>
      </c>
      <c r="I56" s="3" t="s">
        <v>200</v>
      </c>
      <c r="J56" s="3" t="s">
        <v>200</v>
      </c>
      <c r="K56" s="3" t="s">
        <v>200</v>
      </c>
      <c r="L56" s="3" t="s">
        <v>200</v>
      </c>
      <c r="M56" s="3" t="s">
        <v>200</v>
      </c>
      <c r="N56" s="3"/>
      <c r="O56" s="3"/>
    </row>
    <row r="57" spans="1:15" x14ac:dyDescent="0.25">
      <c r="A57" s="3" t="s">
        <v>228</v>
      </c>
      <c r="B57" s="3" t="s">
        <v>238</v>
      </c>
      <c r="C57" s="3">
        <v>1.3726400000000001</v>
      </c>
      <c r="D57" s="3">
        <v>1.4048099999999999</v>
      </c>
      <c r="E57" s="3">
        <v>1.5931900000000001</v>
      </c>
      <c r="F57" s="3" t="s">
        <v>200</v>
      </c>
      <c r="G57" s="3" t="s">
        <v>200</v>
      </c>
      <c r="H57" s="3">
        <v>3.2996699999999999</v>
      </c>
      <c r="I57" s="3">
        <v>3.5064199999999999</v>
      </c>
      <c r="J57" s="3">
        <v>3.7328999999999999</v>
      </c>
      <c r="K57" s="3">
        <v>4.4143499999999998</v>
      </c>
      <c r="L57" s="3">
        <v>4.2282400000000004</v>
      </c>
      <c r="M57" s="3" t="s">
        <v>200</v>
      </c>
      <c r="N57" s="3"/>
      <c r="O57" s="3"/>
    </row>
    <row r="58" spans="1:15" x14ac:dyDescent="0.25">
      <c r="A58" s="3" t="s">
        <v>228</v>
      </c>
      <c r="B58" s="3" t="s">
        <v>253</v>
      </c>
      <c r="C58" s="3">
        <v>9.5719999999999992</v>
      </c>
      <c r="D58" s="3">
        <v>10.174429999999999</v>
      </c>
      <c r="E58" s="3" t="s">
        <v>200</v>
      </c>
      <c r="F58" s="3" t="s">
        <v>200</v>
      </c>
      <c r="G58" s="3" t="s">
        <v>200</v>
      </c>
      <c r="H58" s="3" t="s">
        <v>200</v>
      </c>
      <c r="I58" s="3" t="s">
        <v>200</v>
      </c>
      <c r="J58" s="3" t="s">
        <v>200</v>
      </c>
      <c r="K58" s="3" t="s">
        <v>200</v>
      </c>
      <c r="L58" s="3" t="s">
        <v>200</v>
      </c>
      <c r="M58" s="3" t="s">
        <v>200</v>
      </c>
      <c r="N58" s="3"/>
      <c r="O58" s="3"/>
    </row>
    <row r="59" spans="1:15" x14ac:dyDescent="0.25">
      <c r="A59" s="3" t="s">
        <v>228</v>
      </c>
      <c r="B59" s="3" t="s">
        <v>239</v>
      </c>
      <c r="C59" s="3">
        <v>7.5914099999999998</v>
      </c>
      <c r="D59" s="3">
        <v>9.9725900000000003</v>
      </c>
      <c r="E59" s="3">
        <v>10.076700000000001</v>
      </c>
      <c r="F59" s="3">
        <v>10.35393</v>
      </c>
      <c r="G59" s="3">
        <v>10.711259999999999</v>
      </c>
      <c r="H59" s="3">
        <v>10.752140000000001</v>
      </c>
      <c r="I59" s="3">
        <v>10.907400000000001</v>
      </c>
      <c r="J59" s="3">
        <v>11.51301</v>
      </c>
      <c r="K59" s="3">
        <v>12.762589999999999</v>
      </c>
      <c r="L59" s="3">
        <v>13.13594</v>
      </c>
      <c r="M59" s="3" t="s">
        <v>200</v>
      </c>
      <c r="N59" s="3"/>
      <c r="O59" s="3"/>
    </row>
    <row r="60" spans="1:15" x14ac:dyDescent="0.25">
      <c r="A60" s="3" t="s">
        <v>228</v>
      </c>
      <c r="B60" s="3" t="s">
        <v>241</v>
      </c>
      <c r="C60" s="3">
        <v>9.3359400000000008</v>
      </c>
      <c r="D60" s="3">
        <v>10.43052</v>
      </c>
      <c r="E60" s="3">
        <v>10.63612</v>
      </c>
      <c r="F60" s="3">
        <v>11.033659999999999</v>
      </c>
      <c r="G60" s="3">
        <v>10.45931</v>
      </c>
      <c r="H60" s="3">
        <v>10.96299</v>
      </c>
      <c r="I60" s="3">
        <v>12.492760000000001</v>
      </c>
      <c r="J60" s="3">
        <v>13.06133</v>
      </c>
      <c r="K60" s="3">
        <v>14.52393</v>
      </c>
      <c r="L60" s="3">
        <v>14.018370000000001</v>
      </c>
      <c r="M60" s="3" t="s">
        <v>200</v>
      </c>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406</v>
      </c>
    </row>
    <row r="4" spans="1:15" x14ac:dyDescent="0.25">
      <c r="A4" t="s">
        <v>407</v>
      </c>
    </row>
    <row r="5" spans="1:15" ht="21" x14ac:dyDescent="0.35">
      <c r="A5" s="7" t="s">
        <v>180</v>
      </c>
    </row>
    <row r="6" spans="1:15" x14ac:dyDescent="0.25">
      <c r="A6" t="s">
        <v>400</v>
      </c>
    </row>
    <row r="7" spans="1:15" x14ac:dyDescent="0.25">
      <c r="A7" t="s">
        <v>408</v>
      </c>
    </row>
    <row r="8" spans="1:15" x14ac:dyDescent="0.25">
      <c r="A8" t="s">
        <v>409</v>
      </c>
    </row>
    <row r="9" spans="1:15" x14ac:dyDescent="0.25">
      <c r="A9" t="s">
        <v>411</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2.2926299999999999</v>
      </c>
      <c r="D14" s="3" t="s">
        <v>200</v>
      </c>
      <c r="E14" s="3">
        <v>1.94214</v>
      </c>
      <c r="F14" s="3">
        <v>2.4724900000000001</v>
      </c>
      <c r="G14" s="3">
        <v>2.8063600000000002</v>
      </c>
      <c r="H14" s="3">
        <v>2.5464600000000002</v>
      </c>
      <c r="I14" s="3">
        <v>2.4244500000000002</v>
      </c>
      <c r="J14" s="3">
        <v>2.7067399999999999</v>
      </c>
      <c r="K14" s="3">
        <v>3.0717099999999999</v>
      </c>
      <c r="L14" s="3" t="s">
        <v>200</v>
      </c>
      <c r="M14" s="3" t="s">
        <v>200</v>
      </c>
      <c r="N14" s="3"/>
      <c r="O14" s="3"/>
    </row>
    <row r="15" spans="1:15" x14ac:dyDescent="0.25">
      <c r="A15" s="3" t="s">
        <v>198</v>
      </c>
      <c r="B15" s="3" t="s">
        <v>201</v>
      </c>
      <c r="C15" s="3">
        <v>10.00334</v>
      </c>
      <c r="D15" s="3">
        <v>10.22344</v>
      </c>
      <c r="E15" s="3">
        <v>11.41226</v>
      </c>
      <c r="F15" s="3">
        <v>13.339689999999999</v>
      </c>
      <c r="G15" s="3">
        <v>14.256309999999999</v>
      </c>
      <c r="H15" s="3">
        <v>15.10736</v>
      </c>
      <c r="I15" s="3">
        <v>11.688829999999999</v>
      </c>
      <c r="J15" s="3">
        <v>11.44435</v>
      </c>
      <c r="K15" s="3">
        <v>13.403840000000001</v>
      </c>
      <c r="L15" s="3" t="s">
        <v>200</v>
      </c>
      <c r="M15" s="3" t="s">
        <v>200</v>
      </c>
      <c r="N15" s="3"/>
      <c r="O15" s="3"/>
    </row>
    <row r="16" spans="1:15" x14ac:dyDescent="0.25">
      <c r="A16" s="3" t="s">
        <v>198</v>
      </c>
      <c r="B16" s="3" t="s">
        <v>265</v>
      </c>
      <c r="C16" s="3">
        <v>1.3082</v>
      </c>
      <c r="D16" s="3" t="s">
        <v>200</v>
      </c>
      <c r="E16" s="3">
        <v>1.6010200000000001</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v>0.62068999999999996</v>
      </c>
      <c r="D17" s="3">
        <v>0.85089999999999999</v>
      </c>
      <c r="E17" s="3" t="s">
        <v>200</v>
      </c>
      <c r="F17" s="3" t="s">
        <v>200</v>
      </c>
      <c r="G17" s="3">
        <v>1.12839</v>
      </c>
      <c r="H17" s="3">
        <v>1.45916</v>
      </c>
      <c r="I17" s="3" t="s">
        <v>200</v>
      </c>
      <c r="J17" s="3" t="s">
        <v>200</v>
      </c>
      <c r="K17" s="3" t="s">
        <v>200</v>
      </c>
      <c r="L17" s="3" t="s">
        <v>200</v>
      </c>
      <c r="M17" s="3" t="s">
        <v>200</v>
      </c>
      <c r="N17" s="3"/>
      <c r="O17" s="3"/>
    </row>
    <row r="18" spans="1:15" x14ac:dyDescent="0.25">
      <c r="A18" s="3" t="s">
        <v>198</v>
      </c>
      <c r="B18" s="3" t="s">
        <v>203</v>
      </c>
      <c r="C18" s="3" t="s">
        <v>200</v>
      </c>
      <c r="D18" s="3">
        <v>6.42889</v>
      </c>
      <c r="E18" s="3">
        <v>7.7133900000000004</v>
      </c>
      <c r="F18" s="3">
        <v>7.9931000000000001</v>
      </c>
      <c r="G18" s="3" t="s">
        <v>200</v>
      </c>
      <c r="H18" s="3" t="s">
        <v>200</v>
      </c>
      <c r="I18" s="3" t="s">
        <v>200</v>
      </c>
      <c r="J18" s="3">
        <v>10.1462</v>
      </c>
      <c r="K18" s="3" t="s">
        <v>200</v>
      </c>
      <c r="L18" s="3" t="s">
        <v>200</v>
      </c>
      <c r="M18" s="3" t="s">
        <v>200</v>
      </c>
      <c r="N18" s="3"/>
      <c r="O18" s="3"/>
    </row>
    <row r="19" spans="1:15" x14ac:dyDescent="0.25">
      <c r="A19" s="3" t="s">
        <v>198</v>
      </c>
      <c r="B19" s="3" t="s">
        <v>204</v>
      </c>
      <c r="C19" s="3" t="s">
        <v>200</v>
      </c>
      <c r="D19" s="3">
        <v>5.0235900000000004</v>
      </c>
      <c r="E19" s="3">
        <v>5.8752399999999998</v>
      </c>
      <c r="F19" s="3">
        <v>4.3342799999999997</v>
      </c>
      <c r="G19" s="3" t="s">
        <v>200</v>
      </c>
      <c r="H19" s="3" t="s">
        <v>200</v>
      </c>
      <c r="I19" s="3">
        <v>4.7310100000000004</v>
      </c>
      <c r="J19" s="3" t="s">
        <v>200</v>
      </c>
      <c r="K19" s="3" t="s">
        <v>200</v>
      </c>
      <c r="L19" s="3" t="s">
        <v>200</v>
      </c>
      <c r="M19" s="3" t="s">
        <v>200</v>
      </c>
      <c r="N19" s="3"/>
      <c r="O19" s="3"/>
    </row>
    <row r="20" spans="1:15" x14ac:dyDescent="0.25">
      <c r="A20" s="3" t="s">
        <v>198</v>
      </c>
      <c r="B20" s="3" t="s">
        <v>206</v>
      </c>
      <c r="C20" s="3">
        <v>4.2703800000000003</v>
      </c>
      <c r="D20" s="3" t="s">
        <v>200</v>
      </c>
      <c r="E20" s="3">
        <v>7.63</v>
      </c>
      <c r="F20" s="3" t="s">
        <v>200</v>
      </c>
      <c r="G20" s="3">
        <v>9.05152</v>
      </c>
      <c r="H20" s="3">
        <v>13.65164</v>
      </c>
      <c r="I20" s="3" t="s">
        <v>200</v>
      </c>
      <c r="J20" s="3" t="s">
        <v>200</v>
      </c>
      <c r="K20" s="3" t="s">
        <v>200</v>
      </c>
      <c r="L20" s="3" t="s">
        <v>200</v>
      </c>
      <c r="M20" s="3" t="s">
        <v>200</v>
      </c>
      <c r="N20" s="3"/>
      <c r="O20" s="3"/>
    </row>
    <row r="21" spans="1:15" x14ac:dyDescent="0.25">
      <c r="A21" s="3" t="s">
        <v>207</v>
      </c>
      <c r="B21" s="3" t="s">
        <v>208</v>
      </c>
      <c r="C21" s="3">
        <v>4.9262600000000001</v>
      </c>
      <c r="D21" s="3">
        <v>7.0376500000000002</v>
      </c>
      <c r="E21" s="3">
        <v>8.0518099999999997</v>
      </c>
      <c r="F21" s="3">
        <v>8.1264599999999998</v>
      </c>
      <c r="G21" s="3">
        <v>8.0487900000000003</v>
      </c>
      <c r="H21" s="3" t="s">
        <v>200</v>
      </c>
      <c r="I21" s="3" t="s">
        <v>200</v>
      </c>
      <c r="J21" s="3" t="s">
        <v>200</v>
      </c>
      <c r="K21" s="3" t="s">
        <v>200</v>
      </c>
      <c r="L21" s="3" t="s">
        <v>200</v>
      </c>
      <c r="M21" s="3" t="s">
        <v>200</v>
      </c>
      <c r="N21" s="3"/>
      <c r="O21" s="3"/>
    </row>
    <row r="22" spans="1:15" x14ac:dyDescent="0.25">
      <c r="A22" s="3" t="s">
        <v>207</v>
      </c>
      <c r="B22" s="3" t="s">
        <v>245</v>
      </c>
      <c r="C22" s="3">
        <v>3.0842399999999999</v>
      </c>
      <c r="D22" s="3">
        <v>4.5680199999999997</v>
      </c>
      <c r="E22" s="3" t="s">
        <v>200</v>
      </c>
      <c r="F22" s="3" t="s">
        <v>200</v>
      </c>
      <c r="G22" s="3" t="s">
        <v>200</v>
      </c>
      <c r="H22" s="3" t="s">
        <v>200</v>
      </c>
      <c r="I22" s="3" t="s">
        <v>200</v>
      </c>
      <c r="J22" s="3" t="s">
        <v>200</v>
      </c>
      <c r="K22" s="3" t="s">
        <v>200</v>
      </c>
      <c r="L22" s="3" t="s">
        <v>200</v>
      </c>
      <c r="M22" s="3" t="s">
        <v>200</v>
      </c>
      <c r="N22" s="3"/>
      <c r="O22" s="3"/>
    </row>
    <row r="23" spans="1:15" x14ac:dyDescent="0.25">
      <c r="A23" s="3" t="s">
        <v>207</v>
      </c>
      <c r="B23" s="3" t="s">
        <v>209</v>
      </c>
      <c r="C23" s="3">
        <v>1.7827</v>
      </c>
      <c r="D23" s="3" t="s">
        <v>200</v>
      </c>
      <c r="E23" s="3" t="s">
        <v>200</v>
      </c>
      <c r="F23" s="3" t="s">
        <v>200</v>
      </c>
      <c r="G23" s="3">
        <v>2.5450599999999999</v>
      </c>
      <c r="H23" s="3">
        <v>2.7368800000000002</v>
      </c>
      <c r="I23" s="3">
        <v>2.7856100000000001</v>
      </c>
      <c r="J23" s="3" t="s">
        <v>200</v>
      </c>
      <c r="K23" s="3" t="s">
        <v>200</v>
      </c>
      <c r="L23" s="3" t="s">
        <v>200</v>
      </c>
      <c r="M23" s="3" t="s">
        <v>200</v>
      </c>
      <c r="N23" s="3"/>
      <c r="O23" s="3"/>
    </row>
    <row r="24" spans="1:15" x14ac:dyDescent="0.25">
      <c r="A24" s="3" t="s">
        <v>207</v>
      </c>
      <c r="B24" s="3" t="s">
        <v>257</v>
      </c>
      <c r="C24" s="3">
        <v>4.4945700000000004</v>
      </c>
      <c r="D24" s="3">
        <v>4.7858599999999996</v>
      </c>
      <c r="E24" s="3">
        <v>5.2104900000000001</v>
      </c>
      <c r="F24" s="3" t="s">
        <v>200</v>
      </c>
      <c r="G24" s="3">
        <v>5.2631399999999999</v>
      </c>
      <c r="H24" s="3" t="s">
        <v>200</v>
      </c>
      <c r="I24" s="3" t="s">
        <v>200</v>
      </c>
      <c r="J24" s="3" t="s">
        <v>200</v>
      </c>
      <c r="K24" s="3" t="s">
        <v>200</v>
      </c>
      <c r="L24" s="3" t="s">
        <v>200</v>
      </c>
      <c r="M24" s="3" t="s">
        <v>200</v>
      </c>
      <c r="N24" s="3"/>
      <c r="O24" s="3"/>
    </row>
    <row r="25" spans="1:15" x14ac:dyDescent="0.25">
      <c r="A25" s="3" t="s">
        <v>207</v>
      </c>
      <c r="B25" s="3" t="s">
        <v>210</v>
      </c>
      <c r="C25" s="3" t="s">
        <v>200</v>
      </c>
      <c r="D25" s="3" t="s">
        <v>200</v>
      </c>
      <c r="E25" s="3" t="s">
        <v>200</v>
      </c>
      <c r="F25" s="3" t="s">
        <v>200</v>
      </c>
      <c r="G25" s="3" t="s">
        <v>200</v>
      </c>
      <c r="H25" s="3">
        <v>7.6775700000000002</v>
      </c>
      <c r="I25" s="3">
        <v>9.4062800000000006</v>
      </c>
      <c r="J25" s="3">
        <v>9.7305399999999995</v>
      </c>
      <c r="K25" s="3" t="s">
        <v>200</v>
      </c>
      <c r="L25" s="3" t="s">
        <v>200</v>
      </c>
      <c r="M25" s="3" t="s">
        <v>200</v>
      </c>
      <c r="N25" s="3"/>
      <c r="O25" s="3"/>
    </row>
    <row r="26" spans="1:15" x14ac:dyDescent="0.25">
      <c r="A26" s="3" t="s">
        <v>207</v>
      </c>
      <c r="B26" s="3" t="s">
        <v>211</v>
      </c>
      <c r="C26" s="3">
        <v>3.5005700000000002</v>
      </c>
      <c r="D26" s="3">
        <v>3.9177300000000002</v>
      </c>
      <c r="E26" s="3">
        <v>3.9628199999999998</v>
      </c>
      <c r="F26" s="3">
        <v>4.1551200000000001</v>
      </c>
      <c r="G26" s="3">
        <v>4.6127200000000004</v>
      </c>
      <c r="H26" s="3">
        <v>4.5648900000000001</v>
      </c>
      <c r="I26" s="3">
        <v>4.6249700000000002</v>
      </c>
      <c r="J26" s="3">
        <v>5.0964700000000001</v>
      </c>
      <c r="K26" s="3">
        <v>5.2141500000000001</v>
      </c>
      <c r="L26" s="3" t="s">
        <v>200</v>
      </c>
      <c r="M26" s="3" t="s">
        <v>200</v>
      </c>
      <c r="N26" s="3"/>
      <c r="O26" s="3"/>
    </row>
    <row r="27" spans="1:15" x14ac:dyDescent="0.25">
      <c r="A27" s="3" t="s">
        <v>207</v>
      </c>
      <c r="B27" s="3" t="s">
        <v>212</v>
      </c>
      <c r="C27" s="3">
        <v>36.910359999999997</v>
      </c>
      <c r="D27" s="3">
        <v>40.1038</v>
      </c>
      <c r="E27" s="3">
        <v>44.430120000000002</v>
      </c>
      <c r="F27" s="3">
        <v>44.124549999999999</v>
      </c>
      <c r="G27" s="3">
        <v>43.202390000000001</v>
      </c>
      <c r="H27" s="3">
        <v>42.518979999999999</v>
      </c>
      <c r="I27" s="3">
        <v>43.799399999999999</v>
      </c>
      <c r="J27" s="3">
        <v>47.457230000000003</v>
      </c>
      <c r="K27" s="3" t="s">
        <v>200</v>
      </c>
      <c r="L27" s="3" t="s">
        <v>200</v>
      </c>
      <c r="M27" s="3" t="s">
        <v>200</v>
      </c>
      <c r="N27" s="3"/>
      <c r="O27" s="3"/>
    </row>
    <row r="28" spans="1:15" x14ac:dyDescent="0.25">
      <c r="A28" s="3" t="s">
        <v>207</v>
      </c>
      <c r="B28" s="3" t="s">
        <v>213</v>
      </c>
      <c r="C28" s="3">
        <v>5.1861199999999998</v>
      </c>
      <c r="D28" s="3">
        <v>5.9948699999999997</v>
      </c>
      <c r="E28" s="3">
        <v>6.0604699999999996</v>
      </c>
      <c r="F28" s="3">
        <v>6.5220900000000004</v>
      </c>
      <c r="G28" s="3">
        <v>6.7489499999999998</v>
      </c>
      <c r="H28" s="3">
        <v>6.72255</v>
      </c>
      <c r="I28" s="3">
        <v>6.70845</v>
      </c>
      <c r="J28" s="3">
        <v>6.9713500000000002</v>
      </c>
      <c r="K28" s="3">
        <v>6.0142800000000003</v>
      </c>
      <c r="L28" s="3">
        <v>5.6820199999999996</v>
      </c>
      <c r="M28" s="3" t="s">
        <v>200</v>
      </c>
      <c r="N28" s="3"/>
      <c r="O28" s="3"/>
    </row>
    <row r="29" spans="1:15" x14ac:dyDescent="0.25">
      <c r="A29" s="3" t="s">
        <v>207</v>
      </c>
      <c r="B29" s="3" t="s">
        <v>214</v>
      </c>
      <c r="C29" s="3">
        <v>0</v>
      </c>
      <c r="D29" s="3">
        <v>4.0521000000000003</v>
      </c>
      <c r="E29" s="3">
        <v>2.1564100000000002</v>
      </c>
      <c r="F29" s="3">
        <v>4.5558699999999996</v>
      </c>
      <c r="G29" s="3">
        <v>9.6430600000000002</v>
      </c>
      <c r="H29" s="3">
        <v>20.029150000000001</v>
      </c>
      <c r="I29" s="3">
        <v>24.107140000000001</v>
      </c>
      <c r="J29" s="3">
        <v>27.911950000000001</v>
      </c>
      <c r="K29" s="3">
        <v>23.304020000000001</v>
      </c>
      <c r="L29" s="3">
        <v>26.732990000000001</v>
      </c>
      <c r="M29" s="3" t="s">
        <v>200</v>
      </c>
      <c r="N29" s="3"/>
      <c r="O29" s="3"/>
    </row>
    <row r="30" spans="1:15" x14ac:dyDescent="0.25">
      <c r="A30" s="3" t="s">
        <v>207</v>
      </c>
      <c r="B30" s="3" t="s">
        <v>261</v>
      </c>
      <c r="C30" s="3">
        <v>17.19209</v>
      </c>
      <c r="D30" s="3">
        <v>15.87546</v>
      </c>
      <c r="E30" s="3">
        <v>16.668959999999998</v>
      </c>
      <c r="F30" s="3">
        <v>18.647290000000002</v>
      </c>
      <c r="G30" s="3">
        <v>17.434280000000001</v>
      </c>
      <c r="H30" s="3">
        <v>17.06071</v>
      </c>
      <c r="I30" s="3" t="s">
        <v>200</v>
      </c>
      <c r="J30" s="3" t="s">
        <v>200</v>
      </c>
      <c r="K30" s="3" t="s">
        <v>200</v>
      </c>
      <c r="L30" s="3" t="s">
        <v>200</v>
      </c>
      <c r="M30" s="3" t="s">
        <v>200</v>
      </c>
      <c r="N30" s="3"/>
      <c r="O30" s="3"/>
    </row>
    <row r="31" spans="1:15" x14ac:dyDescent="0.25">
      <c r="A31" s="3" t="s">
        <v>207</v>
      </c>
      <c r="B31" s="3" t="s">
        <v>216</v>
      </c>
      <c r="C31" s="3">
        <v>3.4863</v>
      </c>
      <c r="D31" s="3">
        <v>3.8696199999999998</v>
      </c>
      <c r="E31" s="3">
        <v>3.1957</v>
      </c>
      <c r="F31" s="3" t="s">
        <v>200</v>
      </c>
      <c r="G31" s="3">
        <v>4.0998700000000001</v>
      </c>
      <c r="H31" s="3" t="s">
        <v>200</v>
      </c>
      <c r="I31" s="3" t="s">
        <v>200</v>
      </c>
      <c r="J31" s="3" t="s">
        <v>200</v>
      </c>
      <c r="K31" s="3" t="s">
        <v>200</v>
      </c>
      <c r="L31" s="3" t="s">
        <v>200</v>
      </c>
      <c r="M31" s="3" t="s">
        <v>200</v>
      </c>
      <c r="N31" s="3"/>
      <c r="O31" s="3"/>
    </row>
    <row r="32" spans="1:15" x14ac:dyDescent="0.25">
      <c r="A32" s="3" t="s">
        <v>207</v>
      </c>
      <c r="B32" s="3" t="s">
        <v>217</v>
      </c>
      <c r="C32" s="3">
        <v>1.94126</v>
      </c>
      <c r="D32" s="3" t="s">
        <v>200</v>
      </c>
      <c r="E32" s="3">
        <v>2.80986</v>
      </c>
      <c r="F32" s="3">
        <v>2.5799400000000001</v>
      </c>
      <c r="G32" s="3" t="s">
        <v>200</v>
      </c>
      <c r="H32" s="3">
        <v>2.8033000000000001</v>
      </c>
      <c r="I32" s="3" t="s">
        <v>200</v>
      </c>
      <c r="J32" s="3" t="s">
        <v>200</v>
      </c>
      <c r="K32" s="3" t="s">
        <v>200</v>
      </c>
      <c r="L32" s="3">
        <v>2.4529999999999998</v>
      </c>
      <c r="M32" s="3" t="s">
        <v>200</v>
      </c>
      <c r="N32" s="3"/>
      <c r="O32" s="3"/>
    </row>
    <row r="33" spans="1:15" x14ac:dyDescent="0.25">
      <c r="A33" s="3" t="s">
        <v>218</v>
      </c>
      <c r="B33" s="3" t="s">
        <v>246</v>
      </c>
      <c r="C33" s="3">
        <v>35.42107</v>
      </c>
      <c r="D33" s="3">
        <v>37.07264</v>
      </c>
      <c r="E33" s="3">
        <v>38.561129999999999</v>
      </c>
      <c r="F33" s="3">
        <v>40.876429999999999</v>
      </c>
      <c r="G33" s="3">
        <v>41.856679999999997</v>
      </c>
      <c r="H33" s="3">
        <v>45.047580000000004</v>
      </c>
      <c r="I33" s="3">
        <v>53.598909999999997</v>
      </c>
      <c r="J33" s="3">
        <v>57.244709999999998</v>
      </c>
      <c r="K33" s="3">
        <v>64.420810000000003</v>
      </c>
      <c r="L33" s="3" t="s">
        <v>200</v>
      </c>
      <c r="M33" s="3" t="s">
        <v>200</v>
      </c>
      <c r="N33" s="3"/>
      <c r="O33" s="3"/>
    </row>
    <row r="34" spans="1:15" x14ac:dyDescent="0.25">
      <c r="A34" s="3" t="s">
        <v>218</v>
      </c>
      <c r="B34" s="3" t="s">
        <v>219</v>
      </c>
      <c r="C34" s="3">
        <v>30.014230000000001</v>
      </c>
      <c r="D34" s="3">
        <v>25.525759999999998</v>
      </c>
      <c r="E34" s="3">
        <v>26.154589999999999</v>
      </c>
      <c r="F34" s="3">
        <v>28.377230000000001</v>
      </c>
      <c r="G34" s="3">
        <v>29.29898</v>
      </c>
      <c r="H34" s="3">
        <v>34.326839999999997</v>
      </c>
      <c r="I34" s="3">
        <v>34.249000000000002</v>
      </c>
      <c r="J34" s="3">
        <v>35.776879999999998</v>
      </c>
      <c r="K34" s="3" t="s">
        <v>200</v>
      </c>
      <c r="L34" s="3" t="s">
        <v>200</v>
      </c>
      <c r="M34" s="3" t="s">
        <v>200</v>
      </c>
      <c r="N34" s="3"/>
      <c r="O34" s="3"/>
    </row>
    <row r="35" spans="1:15" x14ac:dyDescent="0.25">
      <c r="A35" s="3" t="s">
        <v>218</v>
      </c>
      <c r="B35" s="3" t="s">
        <v>247</v>
      </c>
      <c r="C35" s="3">
        <v>2.4980799999999999</v>
      </c>
      <c r="D35" s="3">
        <v>2.76017</v>
      </c>
      <c r="E35" s="3">
        <v>3.0548899999999999</v>
      </c>
      <c r="F35" s="3">
        <v>3.29982</v>
      </c>
      <c r="G35" s="3" t="s">
        <v>200</v>
      </c>
      <c r="H35" s="3">
        <v>3.7272699999999999</v>
      </c>
      <c r="I35" s="3">
        <v>3.5766499999999999</v>
      </c>
      <c r="J35" s="3">
        <v>3.3311500000000001</v>
      </c>
      <c r="K35" s="3">
        <v>3.50048</v>
      </c>
      <c r="L35" s="3">
        <v>4.3602800000000004</v>
      </c>
      <c r="M35" s="3" t="s">
        <v>200</v>
      </c>
      <c r="N35" s="3"/>
      <c r="O35" s="3"/>
    </row>
    <row r="36" spans="1:15" x14ac:dyDescent="0.25">
      <c r="A36" s="3" t="s">
        <v>218</v>
      </c>
      <c r="B36" s="3" t="s">
        <v>220</v>
      </c>
      <c r="C36" s="3">
        <v>13.821020000000001</v>
      </c>
      <c r="D36" s="3">
        <v>15.710610000000001</v>
      </c>
      <c r="E36" s="3">
        <v>18.684670000000001</v>
      </c>
      <c r="F36" s="3">
        <v>22.11936</v>
      </c>
      <c r="G36" s="3">
        <v>24.895579999999999</v>
      </c>
      <c r="H36" s="3">
        <v>27.783180000000002</v>
      </c>
      <c r="I36" s="3">
        <v>30.728860000000001</v>
      </c>
      <c r="J36" s="3">
        <v>33.290959999999998</v>
      </c>
      <c r="K36" s="3">
        <v>35.697780000000002</v>
      </c>
      <c r="L36" s="3">
        <v>39.051360000000003</v>
      </c>
      <c r="M36" s="3" t="s">
        <v>200</v>
      </c>
      <c r="N36" s="3"/>
      <c r="O36" s="3"/>
    </row>
    <row r="37" spans="1:15" x14ac:dyDescent="0.25">
      <c r="A37" s="3" t="s">
        <v>218</v>
      </c>
      <c r="B37" s="3" t="s">
        <v>221</v>
      </c>
      <c r="C37" s="3">
        <v>43.224969999999999</v>
      </c>
      <c r="D37" s="3">
        <v>43.821840000000002</v>
      </c>
      <c r="E37" s="3">
        <v>44.008360000000003</v>
      </c>
      <c r="F37" s="3">
        <v>43.162190000000002</v>
      </c>
      <c r="G37" s="3">
        <v>44.121220000000001</v>
      </c>
      <c r="H37" s="3">
        <v>44.073450000000001</v>
      </c>
      <c r="I37" s="3">
        <v>41.803669999999997</v>
      </c>
      <c r="J37" s="3">
        <v>41.662909999999997</v>
      </c>
      <c r="K37" s="3">
        <v>41.23498</v>
      </c>
      <c r="L37" s="3">
        <v>41.734679999999997</v>
      </c>
      <c r="M37" s="3" t="s">
        <v>200</v>
      </c>
      <c r="N37" s="3"/>
      <c r="O37" s="3"/>
    </row>
    <row r="38" spans="1:15" x14ac:dyDescent="0.25">
      <c r="A38" s="3" t="s">
        <v>222</v>
      </c>
      <c r="B38" s="3" t="s">
        <v>223</v>
      </c>
      <c r="C38" s="3" t="s">
        <v>200</v>
      </c>
      <c r="D38" s="3">
        <v>3.3226100000000001</v>
      </c>
      <c r="E38" s="3" t="s">
        <v>200</v>
      </c>
      <c r="F38" s="3">
        <v>7.8472400000000002</v>
      </c>
      <c r="G38" s="3" t="s">
        <v>200</v>
      </c>
      <c r="H38" s="3">
        <v>7.4005400000000003</v>
      </c>
      <c r="I38" s="3">
        <v>8.4532500000000006</v>
      </c>
      <c r="J38" s="3" t="s">
        <v>200</v>
      </c>
      <c r="K38" s="3" t="s">
        <v>200</v>
      </c>
      <c r="L38" s="3" t="s">
        <v>200</v>
      </c>
      <c r="M38" s="3" t="s">
        <v>200</v>
      </c>
      <c r="N38" s="3"/>
      <c r="O38" s="3"/>
    </row>
    <row r="39" spans="1:15" x14ac:dyDescent="0.25">
      <c r="A39" s="3" t="s">
        <v>222</v>
      </c>
      <c r="B39" s="3" t="s">
        <v>224</v>
      </c>
      <c r="C39" s="3" t="s">
        <v>200</v>
      </c>
      <c r="D39" s="3" t="s">
        <v>200</v>
      </c>
      <c r="E39" s="3" t="s">
        <v>200</v>
      </c>
      <c r="F39" s="3" t="s">
        <v>200</v>
      </c>
      <c r="G39" s="3">
        <v>30.018039999999999</v>
      </c>
      <c r="H39" s="3">
        <v>34.619480000000003</v>
      </c>
      <c r="I39" s="3">
        <v>30.354310000000002</v>
      </c>
      <c r="J39" s="3">
        <v>29.24466</v>
      </c>
      <c r="K39" s="3" t="s">
        <v>200</v>
      </c>
      <c r="L39" s="3">
        <v>29.930859999999999</v>
      </c>
      <c r="M39" s="3" t="s">
        <v>200</v>
      </c>
      <c r="N39" s="3"/>
      <c r="O39" s="3"/>
    </row>
    <row r="40" spans="1:15" x14ac:dyDescent="0.25">
      <c r="A40" s="3" t="s">
        <v>222</v>
      </c>
      <c r="B40" s="3" t="s">
        <v>225</v>
      </c>
      <c r="C40" s="3" t="s">
        <v>200</v>
      </c>
      <c r="D40" s="3">
        <v>7.1097000000000001</v>
      </c>
      <c r="E40" s="3" t="s">
        <v>200</v>
      </c>
      <c r="F40" s="3">
        <v>6.5637699999999999</v>
      </c>
      <c r="G40" s="3" t="s">
        <v>200</v>
      </c>
      <c r="H40" s="3" t="s">
        <v>200</v>
      </c>
      <c r="I40" s="3" t="s">
        <v>200</v>
      </c>
      <c r="J40" s="3" t="s">
        <v>200</v>
      </c>
      <c r="K40" s="3" t="s">
        <v>200</v>
      </c>
      <c r="L40" s="3" t="s">
        <v>200</v>
      </c>
      <c r="M40" s="3" t="s">
        <v>200</v>
      </c>
      <c r="N40" s="3"/>
      <c r="O40" s="3"/>
    </row>
    <row r="41" spans="1:15" x14ac:dyDescent="0.25">
      <c r="A41" s="3" t="s">
        <v>222</v>
      </c>
      <c r="B41" s="3" t="s">
        <v>226</v>
      </c>
      <c r="C41" s="3" t="s">
        <v>200</v>
      </c>
      <c r="D41" s="3" t="s">
        <v>200</v>
      </c>
      <c r="E41" s="3">
        <v>13.63424</v>
      </c>
      <c r="F41" s="3">
        <v>12.976839999999999</v>
      </c>
      <c r="G41" s="3">
        <v>12.876110000000001</v>
      </c>
      <c r="H41" s="3">
        <v>12.23677</v>
      </c>
      <c r="I41" s="3" t="s">
        <v>200</v>
      </c>
      <c r="J41" s="3">
        <v>13.335129999999999</v>
      </c>
      <c r="K41" s="3">
        <v>12.397550000000001</v>
      </c>
      <c r="L41" s="3" t="s">
        <v>200</v>
      </c>
      <c r="M41" s="3" t="s">
        <v>200</v>
      </c>
      <c r="N41" s="3"/>
      <c r="O41" s="3"/>
    </row>
    <row r="42" spans="1:15" x14ac:dyDescent="0.25">
      <c r="A42" s="3" t="s">
        <v>222</v>
      </c>
      <c r="B42" s="3" t="s">
        <v>248</v>
      </c>
      <c r="C42" s="3">
        <v>0.53520999999999996</v>
      </c>
      <c r="D42" s="3">
        <v>0.63539000000000001</v>
      </c>
      <c r="E42" s="3" t="s">
        <v>200</v>
      </c>
      <c r="F42" s="3" t="s">
        <v>200</v>
      </c>
      <c r="G42" s="3" t="s">
        <v>200</v>
      </c>
      <c r="H42" s="3" t="s">
        <v>200</v>
      </c>
      <c r="I42" s="3" t="s">
        <v>200</v>
      </c>
      <c r="J42" s="3" t="s">
        <v>200</v>
      </c>
      <c r="K42" s="3" t="s">
        <v>200</v>
      </c>
      <c r="L42" s="3" t="s">
        <v>200</v>
      </c>
      <c r="M42" s="3" t="s">
        <v>200</v>
      </c>
      <c r="N42" s="3"/>
      <c r="O42" s="3"/>
    </row>
    <row r="43" spans="1:15" x14ac:dyDescent="0.25">
      <c r="A43" s="3" t="s">
        <v>222</v>
      </c>
      <c r="B43" s="3" t="s">
        <v>249</v>
      </c>
      <c r="C43" s="3">
        <v>3.66594</v>
      </c>
      <c r="D43" s="3">
        <v>3.778</v>
      </c>
      <c r="E43" s="3">
        <v>4.0827900000000001</v>
      </c>
      <c r="F43" s="3">
        <v>4.4491699999999996</v>
      </c>
      <c r="G43" s="3">
        <v>5.1391499999999999</v>
      </c>
      <c r="H43" s="3">
        <v>5.5836800000000002</v>
      </c>
      <c r="I43" s="3">
        <v>6.3423499999999997</v>
      </c>
      <c r="J43" s="3">
        <v>6.3417899999999996</v>
      </c>
      <c r="K43" s="3">
        <v>6.5336400000000001</v>
      </c>
      <c r="L43" s="3" t="s">
        <v>200</v>
      </c>
      <c r="M43" s="3" t="s">
        <v>200</v>
      </c>
      <c r="N43" s="3"/>
      <c r="O43" s="3"/>
    </row>
    <row r="44" spans="1:15" x14ac:dyDescent="0.25">
      <c r="A44" s="3" t="s">
        <v>222</v>
      </c>
      <c r="B44" s="3" t="s">
        <v>250</v>
      </c>
      <c r="C44" s="3" t="s">
        <v>200</v>
      </c>
      <c r="D44" s="3" t="s">
        <v>200</v>
      </c>
      <c r="E44" s="3" t="s">
        <v>200</v>
      </c>
      <c r="F44" s="3" t="s">
        <v>200</v>
      </c>
      <c r="G44" s="3">
        <v>24.46697</v>
      </c>
      <c r="H44" s="3">
        <v>25.975639999999999</v>
      </c>
      <c r="I44" s="3">
        <v>27.83812</v>
      </c>
      <c r="J44" s="3">
        <v>30.264250000000001</v>
      </c>
      <c r="K44" s="3" t="s">
        <v>200</v>
      </c>
      <c r="L44" s="3" t="s">
        <v>200</v>
      </c>
      <c r="M44" s="3" t="s">
        <v>200</v>
      </c>
      <c r="N44" s="3"/>
      <c r="O44" s="3"/>
    </row>
    <row r="45" spans="1:15" x14ac:dyDescent="0.25">
      <c r="A45" s="3" t="s">
        <v>222</v>
      </c>
      <c r="B45" s="3" t="s">
        <v>266</v>
      </c>
      <c r="C45" s="3" t="s">
        <v>200</v>
      </c>
      <c r="D45" s="3" t="s">
        <v>200</v>
      </c>
      <c r="E45" s="3">
        <v>22.407019999999999</v>
      </c>
      <c r="F45" s="3">
        <v>23.38007</v>
      </c>
      <c r="G45" s="3">
        <v>23.226800000000001</v>
      </c>
      <c r="H45" s="3" t="s">
        <v>200</v>
      </c>
      <c r="I45" s="3">
        <v>24.47296</v>
      </c>
      <c r="J45" s="3">
        <v>26.37453</v>
      </c>
      <c r="K45" s="3">
        <v>28.31438</v>
      </c>
      <c r="L45" s="3" t="s">
        <v>200</v>
      </c>
      <c r="M45" s="3" t="s">
        <v>200</v>
      </c>
      <c r="N45" s="3"/>
      <c r="O45" s="3"/>
    </row>
    <row r="46" spans="1:15" x14ac:dyDescent="0.25">
      <c r="A46" s="3" t="s">
        <v>222</v>
      </c>
      <c r="B46" s="3" t="s">
        <v>251</v>
      </c>
      <c r="C46" s="3" t="s">
        <v>200</v>
      </c>
      <c r="D46" s="3">
        <v>2.2649599999999999</v>
      </c>
      <c r="E46" s="3">
        <v>3.5016699999999998</v>
      </c>
      <c r="F46" s="3" t="s">
        <v>200</v>
      </c>
      <c r="G46" s="3" t="s">
        <v>200</v>
      </c>
      <c r="H46" s="3" t="s">
        <v>200</v>
      </c>
      <c r="I46" s="3" t="s">
        <v>200</v>
      </c>
      <c r="J46" s="3" t="s">
        <v>200</v>
      </c>
      <c r="K46" s="3" t="s">
        <v>200</v>
      </c>
      <c r="L46" s="3" t="s">
        <v>200</v>
      </c>
      <c r="M46" s="3" t="s">
        <v>200</v>
      </c>
      <c r="N46" s="3"/>
      <c r="O46" s="3"/>
    </row>
    <row r="47" spans="1:15" x14ac:dyDescent="0.25">
      <c r="A47" s="3" t="s">
        <v>222</v>
      </c>
      <c r="B47" s="3" t="s">
        <v>227</v>
      </c>
      <c r="C47" s="3">
        <v>5.7146600000000003</v>
      </c>
      <c r="D47" s="3">
        <v>5.5547899999999997</v>
      </c>
      <c r="E47" s="3">
        <v>5.7237200000000001</v>
      </c>
      <c r="F47" s="3">
        <v>6.0989699999999996</v>
      </c>
      <c r="G47" s="3" t="s">
        <v>200</v>
      </c>
      <c r="H47" s="3">
        <v>9.1721299999999992</v>
      </c>
      <c r="I47" s="3" t="s">
        <v>200</v>
      </c>
      <c r="J47" s="3" t="s">
        <v>200</v>
      </c>
      <c r="K47" s="3" t="s">
        <v>200</v>
      </c>
      <c r="L47" s="3" t="s">
        <v>200</v>
      </c>
      <c r="M47" s="3" t="s">
        <v>200</v>
      </c>
      <c r="N47" s="3"/>
      <c r="O47" s="3"/>
    </row>
    <row r="48" spans="1:15" x14ac:dyDescent="0.25">
      <c r="A48" s="3" t="s">
        <v>228</v>
      </c>
      <c r="B48" s="3" t="s">
        <v>229</v>
      </c>
      <c r="C48" s="3">
        <v>7.1867799999999997</v>
      </c>
      <c r="D48" s="3">
        <v>5.4882999999999997</v>
      </c>
      <c r="E48" s="3">
        <v>7.1415100000000002</v>
      </c>
      <c r="F48" s="3">
        <v>8.76919</v>
      </c>
      <c r="G48" s="3">
        <v>8.5055300000000003</v>
      </c>
      <c r="H48" s="3">
        <v>7.7450900000000003</v>
      </c>
      <c r="I48" s="3">
        <v>7.6417099999999998</v>
      </c>
      <c r="J48" s="3">
        <v>7.4663899999999996</v>
      </c>
      <c r="K48" s="3">
        <v>7.9463299999999997</v>
      </c>
      <c r="L48" s="3" t="s">
        <v>200</v>
      </c>
      <c r="M48" s="3" t="s">
        <v>200</v>
      </c>
      <c r="N48" s="3"/>
      <c r="O48" s="3"/>
    </row>
    <row r="49" spans="1:15" x14ac:dyDescent="0.25">
      <c r="A49" s="3" t="s">
        <v>228</v>
      </c>
      <c r="B49" s="3" t="s">
        <v>230</v>
      </c>
      <c r="C49" s="3">
        <v>2.3086899999999999</v>
      </c>
      <c r="D49" s="3">
        <v>2.7388400000000002</v>
      </c>
      <c r="E49" s="3">
        <v>3.0083299999999999</v>
      </c>
      <c r="F49" s="3">
        <v>3.1386400000000001</v>
      </c>
      <c r="G49" s="3">
        <v>3.3046899999999999</v>
      </c>
      <c r="H49" s="3">
        <v>3.4612699999999998</v>
      </c>
      <c r="I49" s="3">
        <v>3.75034</v>
      </c>
      <c r="J49" s="3">
        <v>4.0946899999999999</v>
      </c>
      <c r="K49" s="3">
        <v>4.7649699999999999</v>
      </c>
      <c r="L49" s="3">
        <v>5.0825199999999997</v>
      </c>
      <c r="M49" s="3" t="s">
        <v>200</v>
      </c>
      <c r="N49" s="3"/>
      <c r="O49" s="3"/>
    </row>
    <row r="50" spans="1:15" x14ac:dyDescent="0.25">
      <c r="A50" s="3" t="s">
        <v>228</v>
      </c>
      <c r="B50" s="3" t="s">
        <v>231</v>
      </c>
      <c r="C50" s="3">
        <v>20.321400000000001</v>
      </c>
      <c r="D50" s="3">
        <v>23.875530000000001</v>
      </c>
      <c r="E50" s="3">
        <v>23.913810000000002</v>
      </c>
      <c r="F50" s="3">
        <v>27.208100000000002</v>
      </c>
      <c r="G50" s="3">
        <v>28.54298</v>
      </c>
      <c r="H50" s="3">
        <v>27.457989999999999</v>
      </c>
      <c r="I50" s="3">
        <v>28.930599999999998</v>
      </c>
      <c r="J50" s="3">
        <v>29.344709999999999</v>
      </c>
      <c r="K50" s="3">
        <v>28.346520000000002</v>
      </c>
      <c r="L50" s="3" t="s">
        <v>200</v>
      </c>
      <c r="M50" s="3" t="s">
        <v>200</v>
      </c>
      <c r="N50" s="3"/>
      <c r="O50" s="3"/>
    </row>
    <row r="51" spans="1:15" x14ac:dyDescent="0.25">
      <c r="A51" s="3" t="s">
        <v>228</v>
      </c>
      <c r="B51" s="3" t="s">
        <v>232</v>
      </c>
      <c r="C51" s="3">
        <v>5.1614500000000003</v>
      </c>
      <c r="D51" s="3">
        <v>2.7263899999999999</v>
      </c>
      <c r="E51" s="3" t="s">
        <v>200</v>
      </c>
      <c r="F51" s="3">
        <v>6.2351000000000001</v>
      </c>
      <c r="G51" s="3">
        <v>6.0475599999999998</v>
      </c>
      <c r="H51" s="3">
        <v>6.9034599999999999</v>
      </c>
      <c r="I51" s="3">
        <v>7.2493499999999997</v>
      </c>
      <c r="J51" s="3">
        <v>7.6355000000000004</v>
      </c>
      <c r="K51" s="3" t="s">
        <v>200</v>
      </c>
      <c r="L51" s="3" t="s">
        <v>200</v>
      </c>
      <c r="M51" s="3" t="s">
        <v>200</v>
      </c>
      <c r="N51" s="3"/>
      <c r="O51" s="3"/>
    </row>
    <row r="52" spans="1:15" x14ac:dyDescent="0.25">
      <c r="A52" s="3" t="s">
        <v>228</v>
      </c>
      <c r="B52" s="3" t="s">
        <v>233</v>
      </c>
      <c r="C52" s="3">
        <v>1.6102000000000001</v>
      </c>
      <c r="D52" s="3">
        <v>2.3158699999999999</v>
      </c>
      <c r="E52" s="3">
        <v>2.2448199999999998</v>
      </c>
      <c r="F52" s="3" t="s">
        <v>200</v>
      </c>
      <c r="G52" s="3" t="s">
        <v>200</v>
      </c>
      <c r="H52" s="3" t="s">
        <v>200</v>
      </c>
      <c r="I52" s="3" t="s">
        <v>200</v>
      </c>
      <c r="J52" s="3" t="s">
        <v>200</v>
      </c>
      <c r="K52" s="3" t="s">
        <v>200</v>
      </c>
      <c r="L52" s="3" t="s">
        <v>200</v>
      </c>
      <c r="M52" s="3" t="s">
        <v>200</v>
      </c>
      <c r="N52" s="3"/>
      <c r="O52" s="3"/>
    </row>
    <row r="53" spans="1:15" x14ac:dyDescent="0.25">
      <c r="A53" s="3" t="s">
        <v>228</v>
      </c>
      <c r="B53" s="3" t="s">
        <v>234</v>
      </c>
      <c r="C53" s="3" t="s">
        <v>200</v>
      </c>
      <c r="D53" s="3">
        <v>8.9476899999999997</v>
      </c>
      <c r="E53" s="3">
        <v>9.2110199999999995</v>
      </c>
      <c r="F53" s="3">
        <v>10.814</v>
      </c>
      <c r="G53" s="3">
        <v>12.35505</v>
      </c>
      <c r="H53" s="3">
        <v>12.85441</v>
      </c>
      <c r="I53" s="3">
        <v>12.96393</v>
      </c>
      <c r="J53" s="3">
        <v>13.42023</v>
      </c>
      <c r="K53" s="3">
        <v>13.56528</v>
      </c>
      <c r="L53" s="3">
        <v>15.777150000000001</v>
      </c>
      <c r="M53" s="3" t="s">
        <v>200</v>
      </c>
      <c r="N53" s="3"/>
      <c r="O53" s="3"/>
    </row>
    <row r="54" spans="1:15" x14ac:dyDescent="0.25">
      <c r="A54" s="3" t="s">
        <v>228</v>
      </c>
      <c r="B54" s="3" t="s">
        <v>252</v>
      </c>
      <c r="C54" s="3">
        <v>5.2404500000000001</v>
      </c>
      <c r="D54" s="3">
        <v>5.6143099999999997</v>
      </c>
      <c r="E54" s="3">
        <v>5.5246700000000004</v>
      </c>
      <c r="F54" s="3">
        <v>6.5762600000000004</v>
      </c>
      <c r="G54" s="3">
        <v>6.9900099999999998</v>
      </c>
      <c r="H54" s="3" t="s">
        <v>200</v>
      </c>
      <c r="I54" s="3" t="s">
        <v>200</v>
      </c>
      <c r="J54" s="3" t="s">
        <v>200</v>
      </c>
      <c r="K54" s="3" t="s">
        <v>200</v>
      </c>
      <c r="L54" s="3" t="s">
        <v>200</v>
      </c>
      <c r="M54" s="3" t="s">
        <v>200</v>
      </c>
      <c r="N54" s="3"/>
      <c r="O54" s="3"/>
    </row>
    <row r="55" spans="1:15" x14ac:dyDescent="0.25">
      <c r="A55" s="3" t="s">
        <v>228</v>
      </c>
      <c r="B55" s="3" t="s">
        <v>236</v>
      </c>
      <c r="C55" s="3">
        <v>6.5783300000000002</v>
      </c>
      <c r="D55" s="3" t="s">
        <v>200</v>
      </c>
      <c r="E55" s="3">
        <v>9.1519200000000005</v>
      </c>
      <c r="F55" s="3" t="s">
        <v>200</v>
      </c>
      <c r="G55" s="3" t="s">
        <v>200</v>
      </c>
      <c r="H55" s="3" t="s">
        <v>200</v>
      </c>
      <c r="I55" s="3" t="s">
        <v>200</v>
      </c>
      <c r="J55" s="3" t="s">
        <v>200</v>
      </c>
      <c r="K55" s="3" t="s">
        <v>200</v>
      </c>
      <c r="L55" s="3" t="s">
        <v>200</v>
      </c>
      <c r="M55" s="3" t="s">
        <v>200</v>
      </c>
      <c r="N55" s="3"/>
      <c r="O55" s="3"/>
    </row>
    <row r="56" spans="1:15" x14ac:dyDescent="0.25">
      <c r="A56" s="3" t="s">
        <v>228</v>
      </c>
      <c r="B56" s="3" t="s">
        <v>237</v>
      </c>
      <c r="C56" s="3">
        <v>3.5636000000000001</v>
      </c>
      <c r="D56" s="3">
        <v>3.2518500000000001</v>
      </c>
      <c r="E56" s="3">
        <v>3.9620700000000002</v>
      </c>
      <c r="F56" s="3">
        <v>3.76</v>
      </c>
      <c r="G56" s="3">
        <v>3.5010599999999998</v>
      </c>
      <c r="H56" s="3">
        <v>3.2342200000000001</v>
      </c>
      <c r="I56" s="3" t="s">
        <v>200</v>
      </c>
      <c r="J56" s="3" t="s">
        <v>200</v>
      </c>
      <c r="K56" s="3" t="s">
        <v>200</v>
      </c>
      <c r="L56" s="3" t="s">
        <v>200</v>
      </c>
      <c r="M56" s="3" t="s">
        <v>200</v>
      </c>
      <c r="N56" s="3"/>
      <c r="O56" s="3"/>
    </row>
    <row r="57" spans="1:15" x14ac:dyDescent="0.25">
      <c r="A57" s="3" t="s">
        <v>228</v>
      </c>
      <c r="B57" s="3" t="s">
        <v>238</v>
      </c>
      <c r="C57" s="3">
        <v>0.79320000000000002</v>
      </c>
      <c r="D57" s="3">
        <v>0.8397</v>
      </c>
      <c r="E57" s="3">
        <v>0.88261000000000001</v>
      </c>
      <c r="F57" s="3" t="s">
        <v>200</v>
      </c>
      <c r="G57" s="3" t="s">
        <v>200</v>
      </c>
      <c r="H57" s="3">
        <v>2.12514</v>
      </c>
      <c r="I57" s="3">
        <v>2.5041699999999998</v>
      </c>
      <c r="J57" s="3">
        <v>2.4450500000000002</v>
      </c>
      <c r="K57" s="3">
        <v>2.5651799999999998</v>
      </c>
      <c r="L57" s="3">
        <v>3.2741400000000001</v>
      </c>
      <c r="M57" s="3" t="s">
        <v>200</v>
      </c>
      <c r="N57" s="3"/>
      <c r="O57" s="3"/>
    </row>
    <row r="58" spans="1:15" x14ac:dyDescent="0.25">
      <c r="A58" s="3" t="s">
        <v>228</v>
      </c>
      <c r="B58" s="3" t="s">
        <v>253</v>
      </c>
      <c r="C58" s="3">
        <v>8.1242999999999999</v>
      </c>
      <c r="D58" s="3">
        <v>8.3003999999999998</v>
      </c>
      <c r="E58" s="3" t="s">
        <v>200</v>
      </c>
      <c r="F58" s="3" t="s">
        <v>200</v>
      </c>
      <c r="G58" s="3" t="s">
        <v>200</v>
      </c>
      <c r="H58" s="3" t="s">
        <v>200</v>
      </c>
      <c r="I58" s="3" t="s">
        <v>200</v>
      </c>
      <c r="J58" s="3" t="s">
        <v>200</v>
      </c>
      <c r="K58" s="3" t="s">
        <v>200</v>
      </c>
      <c r="L58" s="3" t="s">
        <v>200</v>
      </c>
      <c r="M58" s="3" t="s">
        <v>200</v>
      </c>
      <c r="N58" s="3"/>
      <c r="O58" s="3"/>
    </row>
    <row r="59" spans="1:15" x14ac:dyDescent="0.25">
      <c r="A59" s="3" t="s">
        <v>228</v>
      </c>
      <c r="B59" s="3" t="s">
        <v>239</v>
      </c>
      <c r="C59" s="3">
        <v>5.6040299999999998</v>
      </c>
      <c r="D59" s="3">
        <v>7.3252899999999999</v>
      </c>
      <c r="E59" s="3">
        <v>7.4000899999999996</v>
      </c>
      <c r="F59" s="3">
        <v>7.6087100000000003</v>
      </c>
      <c r="G59" s="3">
        <v>7.92605</v>
      </c>
      <c r="H59" s="3">
        <v>8.0251099999999997</v>
      </c>
      <c r="I59" s="3">
        <v>8.1160499999999995</v>
      </c>
      <c r="J59" s="3">
        <v>8.6448199999999993</v>
      </c>
      <c r="K59" s="3">
        <v>10.30509</v>
      </c>
      <c r="L59" s="3">
        <v>11.262869999999999</v>
      </c>
      <c r="M59" s="3" t="s">
        <v>200</v>
      </c>
      <c r="N59" s="3"/>
      <c r="O59" s="3"/>
    </row>
    <row r="60" spans="1:15" x14ac:dyDescent="0.25">
      <c r="A60" s="3" t="s">
        <v>228</v>
      </c>
      <c r="B60" s="3" t="s">
        <v>241</v>
      </c>
      <c r="C60" s="3" t="s">
        <v>200</v>
      </c>
      <c r="D60" s="3" t="s">
        <v>200</v>
      </c>
      <c r="E60" s="3">
        <v>4.5555099999999999</v>
      </c>
      <c r="F60" s="3" t="s">
        <v>200</v>
      </c>
      <c r="G60" s="3">
        <v>6.1472600000000002</v>
      </c>
      <c r="H60" s="3">
        <v>6.5601000000000003</v>
      </c>
      <c r="I60" s="3">
        <v>7.5228700000000002</v>
      </c>
      <c r="J60" s="3">
        <v>8.1198800000000002</v>
      </c>
      <c r="K60" s="3">
        <v>9.7974999999999994</v>
      </c>
      <c r="L60" s="3">
        <v>9.7083100000000009</v>
      </c>
      <c r="M60" s="3" t="s">
        <v>200</v>
      </c>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406</v>
      </c>
    </row>
    <row r="4" spans="1:15" x14ac:dyDescent="0.25">
      <c r="A4" t="s">
        <v>407</v>
      </c>
    </row>
    <row r="5" spans="1:15" ht="21" x14ac:dyDescent="0.35">
      <c r="A5" s="7" t="s">
        <v>180</v>
      </c>
    </row>
    <row r="6" spans="1:15" x14ac:dyDescent="0.25">
      <c r="A6" t="s">
        <v>400</v>
      </c>
    </row>
    <row r="7" spans="1:15" x14ac:dyDescent="0.25">
      <c r="A7" t="s">
        <v>408</v>
      </c>
    </row>
    <row r="8" spans="1:15" x14ac:dyDescent="0.25">
      <c r="A8" t="s">
        <v>409</v>
      </c>
    </row>
    <row r="9" spans="1:15" x14ac:dyDescent="0.25">
      <c r="A9" t="s">
        <v>412</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4.2246800000000002</v>
      </c>
      <c r="D14" s="3" t="s">
        <v>200</v>
      </c>
      <c r="E14" s="3">
        <v>4.2068300000000001</v>
      </c>
      <c r="F14" s="3">
        <v>5.0975099999999998</v>
      </c>
      <c r="G14" s="3">
        <v>6.3073199999999998</v>
      </c>
      <c r="H14" s="3">
        <v>7.7523299999999997</v>
      </c>
      <c r="I14" s="3">
        <v>4.9533399999999999</v>
      </c>
      <c r="J14" s="3">
        <v>5.14107</v>
      </c>
      <c r="K14" s="3">
        <v>5.0522600000000004</v>
      </c>
      <c r="L14" s="3" t="s">
        <v>200</v>
      </c>
      <c r="M14" s="3" t="s">
        <v>200</v>
      </c>
      <c r="N14" s="3"/>
      <c r="O14" s="3"/>
    </row>
    <row r="15" spans="1:15" x14ac:dyDescent="0.25">
      <c r="A15" s="3" t="s">
        <v>198</v>
      </c>
      <c r="B15" s="3" t="s">
        <v>201</v>
      </c>
      <c r="C15" s="3">
        <v>12.30369</v>
      </c>
      <c r="D15" s="3">
        <v>13.909739999999999</v>
      </c>
      <c r="E15" s="3">
        <v>14.76211</v>
      </c>
      <c r="F15" s="3">
        <v>17.231549999999999</v>
      </c>
      <c r="G15" s="3">
        <v>18.292940000000002</v>
      </c>
      <c r="H15" s="3">
        <v>18.805990000000001</v>
      </c>
      <c r="I15" s="3">
        <v>13.261240000000001</v>
      </c>
      <c r="J15" s="3">
        <v>14.067489999999999</v>
      </c>
      <c r="K15" s="3">
        <v>15.12481</v>
      </c>
      <c r="L15" s="3" t="s">
        <v>200</v>
      </c>
      <c r="M15" s="3" t="s">
        <v>200</v>
      </c>
      <c r="N15" s="3"/>
      <c r="O15" s="3"/>
    </row>
    <row r="16" spans="1:15" x14ac:dyDescent="0.25">
      <c r="A16" s="3" t="s">
        <v>198</v>
      </c>
      <c r="B16" s="3" t="s">
        <v>265</v>
      </c>
      <c r="C16" s="3">
        <v>4.0377599999999996</v>
      </c>
      <c r="D16" s="3" t="s">
        <v>200</v>
      </c>
      <c r="E16" s="3">
        <v>4.3641800000000002</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v>3.5601400000000001</v>
      </c>
      <c r="D17" s="3">
        <v>3.5685600000000002</v>
      </c>
      <c r="E17" s="3" t="s">
        <v>200</v>
      </c>
      <c r="F17" s="3" t="s">
        <v>200</v>
      </c>
      <c r="G17" s="3">
        <v>5.72424</v>
      </c>
      <c r="H17" s="3">
        <v>5.0318300000000002</v>
      </c>
      <c r="I17" s="3" t="s">
        <v>200</v>
      </c>
      <c r="J17" s="3" t="s">
        <v>200</v>
      </c>
      <c r="K17" s="3" t="s">
        <v>200</v>
      </c>
      <c r="L17" s="3" t="s">
        <v>200</v>
      </c>
      <c r="M17" s="3" t="s">
        <v>200</v>
      </c>
      <c r="N17" s="3"/>
      <c r="O17" s="3"/>
    </row>
    <row r="18" spans="1:15" x14ac:dyDescent="0.25">
      <c r="A18" s="3" t="s">
        <v>198</v>
      </c>
      <c r="B18" s="3" t="s">
        <v>203</v>
      </c>
      <c r="C18" s="3" t="s">
        <v>200</v>
      </c>
      <c r="D18" s="3">
        <v>11.01244</v>
      </c>
      <c r="E18" s="3">
        <v>12.28396</v>
      </c>
      <c r="F18" s="3">
        <v>10.63824</v>
      </c>
      <c r="G18" s="3" t="s">
        <v>200</v>
      </c>
      <c r="H18" s="3" t="s">
        <v>200</v>
      </c>
      <c r="I18" s="3" t="s">
        <v>200</v>
      </c>
      <c r="J18" s="3">
        <v>15.17202</v>
      </c>
      <c r="K18" s="3" t="s">
        <v>200</v>
      </c>
      <c r="L18" s="3" t="s">
        <v>200</v>
      </c>
      <c r="M18" s="3" t="s">
        <v>200</v>
      </c>
      <c r="N18" s="3"/>
      <c r="O18" s="3"/>
    </row>
    <row r="19" spans="1:15" x14ac:dyDescent="0.25">
      <c r="A19" s="3" t="s">
        <v>198</v>
      </c>
      <c r="B19" s="3" t="s">
        <v>204</v>
      </c>
      <c r="C19" s="3" t="s">
        <v>200</v>
      </c>
      <c r="D19" s="3">
        <v>11.238379999999999</v>
      </c>
      <c r="E19" s="3">
        <v>10.64024</v>
      </c>
      <c r="F19" s="3">
        <v>9.5194299999999998</v>
      </c>
      <c r="G19" s="3" t="s">
        <v>200</v>
      </c>
      <c r="H19" s="3" t="s">
        <v>200</v>
      </c>
      <c r="I19" s="3">
        <v>8.4660600000000006</v>
      </c>
      <c r="J19" s="3" t="s">
        <v>200</v>
      </c>
      <c r="K19" s="3" t="s">
        <v>200</v>
      </c>
      <c r="L19" s="3" t="s">
        <v>200</v>
      </c>
      <c r="M19" s="3" t="s">
        <v>200</v>
      </c>
      <c r="N19" s="3"/>
      <c r="O19" s="3"/>
    </row>
    <row r="20" spans="1:15" x14ac:dyDescent="0.25">
      <c r="A20" s="3" t="s">
        <v>198</v>
      </c>
      <c r="B20" s="3" t="s">
        <v>206</v>
      </c>
      <c r="C20" s="3">
        <v>4.3931399999999998</v>
      </c>
      <c r="D20" s="3" t="s">
        <v>200</v>
      </c>
      <c r="E20" s="3">
        <v>8.8549399999999991</v>
      </c>
      <c r="F20" s="3" t="s">
        <v>200</v>
      </c>
      <c r="G20" s="3">
        <v>10.38233</v>
      </c>
      <c r="H20" s="3">
        <v>13.1233</v>
      </c>
      <c r="I20" s="3" t="s">
        <v>200</v>
      </c>
      <c r="J20" s="3" t="s">
        <v>200</v>
      </c>
      <c r="K20" s="3" t="s">
        <v>200</v>
      </c>
      <c r="L20" s="3" t="s">
        <v>200</v>
      </c>
      <c r="M20" s="3" t="s">
        <v>200</v>
      </c>
      <c r="N20" s="3"/>
      <c r="O20" s="3"/>
    </row>
    <row r="21" spans="1:15" x14ac:dyDescent="0.25">
      <c r="A21" s="3" t="s">
        <v>207</v>
      </c>
      <c r="B21" s="3" t="s">
        <v>208</v>
      </c>
      <c r="C21" s="3">
        <v>6.6160399999999999</v>
      </c>
      <c r="D21" s="3">
        <v>8.9509100000000004</v>
      </c>
      <c r="E21" s="3">
        <v>9.3086099999999998</v>
      </c>
      <c r="F21" s="3">
        <v>9.3698899999999998</v>
      </c>
      <c r="G21" s="3">
        <v>9.9127399999999994</v>
      </c>
      <c r="H21" s="3" t="s">
        <v>200</v>
      </c>
      <c r="I21" s="3" t="s">
        <v>200</v>
      </c>
      <c r="J21" s="3" t="s">
        <v>200</v>
      </c>
      <c r="K21" s="3" t="s">
        <v>200</v>
      </c>
      <c r="L21" s="3" t="s">
        <v>200</v>
      </c>
      <c r="M21" s="3" t="s">
        <v>200</v>
      </c>
      <c r="N21" s="3"/>
      <c r="O21" s="3"/>
    </row>
    <row r="22" spans="1:15" x14ac:dyDescent="0.25">
      <c r="A22" s="3" t="s">
        <v>207</v>
      </c>
      <c r="B22" s="3" t="s">
        <v>245</v>
      </c>
      <c r="C22" s="3">
        <v>4.0952000000000002</v>
      </c>
      <c r="D22" s="3">
        <v>6.0258700000000003</v>
      </c>
      <c r="E22" s="3" t="s">
        <v>200</v>
      </c>
      <c r="F22" s="3" t="s">
        <v>200</v>
      </c>
      <c r="G22" s="3" t="s">
        <v>200</v>
      </c>
      <c r="H22" s="3" t="s">
        <v>200</v>
      </c>
      <c r="I22" s="3" t="s">
        <v>200</v>
      </c>
      <c r="J22" s="3" t="s">
        <v>200</v>
      </c>
      <c r="K22" s="3" t="s">
        <v>200</v>
      </c>
      <c r="L22" s="3" t="s">
        <v>200</v>
      </c>
      <c r="M22" s="3" t="s">
        <v>200</v>
      </c>
      <c r="N22" s="3"/>
      <c r="O22" s="3"/>
    </row>
    <row r="23" spans="1:15" x14ac:dyDescent="0.25">
      <c r="A23" s="3" t="s">
        <v>207</v>
      </c>
      <c r="B23" s="3" t="s">
        <v>209</v>
      </c>
      <c r="C23" s="3">
        <v>4.6922600000000001</v>
      </c>
      <c r="D23" s="3" t="s">
        <v>200</v>
      </c>
      <c r="E23" s="3" t="s">
        <v>200</v>
      </c>
      <c r="F23" s="3" t="s">
        <v>200</v>
      </c>
      <c r="G23" s="3">
        <v>5.1379200000000003</v>
      </c>
      <c r="H23" s="3">
        <v>4.2040199999999999</v>
      </c>
      <c r="I23" s="3">
        <v>3.9287800000000002</v>
      </c>
      <c r="J23" s="3" t="s">
        <v>200</v>
      </c>
      <c r="K23" s="3" t="s">
        <v>200</v>
      </c>
      <c r="L23" s="3" t="s">
        <v>200</v>
      </c>
      <c r="M23" s="3" t="s">
        <v>200</v>
      </c>
      <c r="N23" s="3"/>
      <c r="O23" s="3"/>
    </row>
    <row r="24" spans="1:15" x14ac:dyDescent="0.25">
      <c r="A24" s="3" t="s">
        <v>207</v>
      </c>
      <c r="B24" s="3" t="s">
        <v>257</v>
      </c>
      <c r="C24" s="3">
        <v>10.4595</v>
      </c>
      <c r="D24" s="3">
        <v>10.955270000000001</v>
      </c>
      <c r="E24" s="3">
        <v>11.197609999999999</v>
      </c>
      <c r="F24" s="3" t="s">
        <v>200</v>
      </c>
      <c r="G24" s="3">
        <v>10.891999999999999</v>
      </c>
      <c r="H24" s="3" t="s">
        <v>200</v>
      </c>
      <c r="I24" s="3" t="s">
        <v>200</v>
      </c>
      <c r="J24" s="3" t="s">
        <v>200</v>
      </c>
      <c r="K24" s="3" t="s">
        <v>200</v>
      </c>
      <c r="L24" s="3" t="s">
        <v>200</v>
      </c>
      <c r="M24" s="3" t="s">
        <v>200</v>
      </c>
      <c r="N24" s="3"/>
      <c r="O24" s="3"/>
    </row>
    <row r="25" spans="1:15" x14ac:dyDescent="0.25">
      <c r="A25" s="3" t="s">
        <v>207</v>
      </c>
      <c r="B25" s="3" t="s">
        <v>210</v>
      </c>
      <c r="C25" s="3" t="s">
        <v>200</v>
      </c>
      <c r="D25" s="3" t="s">
        <v>200</v>
      </c>
      <c r="E25" s="3" t="s">
        <v>200</v>
      </c>
      <c r="F25" s="3" t="s">
        <v>200</v>
      </c>
      <c r="G25" s="3" t="s">
        <v>200</v>
      </c>
      <c r="H25" s="3">
        <v>10.78838</v>
      </c>
      <c r="I25" s="3">
        <v>13.452870000000001</v>
      </c>
      <c r="J25" s="3">
        <v>13.200530000000001</v>
      </c>
      <c r="K25" s="3" t="s">
        <v>200</v>
      </c>
      <c r="L25" s="3" t="s">
        <v>200</v>
      </c>
      <c r="M25" s="3" t="s">
        <v>200</v>
      </c>
      <c r="N25" s="3"/>
      <c r="O25" s="3"/>
    </row>
    <row r="26" spans="1:15" x14ac:dyDescent="0.25">
      <c r="A26" s="3" t="s">
        <v>207</v>
      </c>
      <c r="B26" s="3" t="s">
        <v>211</v>
      </c>
      <c r="C26" s="3">
        <v>3.8398500000000002</v>
      </c>
      <c r="D26" s="3">
        <v>4.2252400000000003</v>
      </c>
      <c r="E26" s="3">
        <v>4.3210699999999997</v>
      </c>
      <c r="F26" s="3">
        <v>4.4330699999999998</v>
      </c>
      <c r="G26" s="3">
        <v>5.0254799999999999</v>
      </c>
      <c r="H26" s="3">
        <v>5.0488</v>
      </c>
      <c r="I26" s="3">
        <v>5.0270799999999998</v>
      </c>
      <c r="J26" s="3">
        <v>5.47349</v>
      </c>
      <c r="K26" s="3">
        <v>5.4873700000000003</v>
      </c>
      <c r="L26" s="3" t="s">
        <v>200</v>
      </c>
      <c r="M26" s="3" t="s">
        <v>200</v>
      </c>
      <c r="N26" s="3"/>
      <c r="O26" s="3"/>
    </row>
    <row r="27" spans="1:15" x14ac:dyDescent="0.25">
      <c r="A27" s="3" t="s">
        <v>207</v>
      </c>
      <c r="B27" s="3" t="s">
        <v>212</v>
      </c>
      <c r="C27" s="3">
        <v>30.53537</v>
      </c>
      <c r="D27" s="3">
        <v>30.763069999999999</v>
      </c>
      <c r="E27" s="3">
        <v>33.46593</v>
      </c>
      <c r="F27" s="3">
        <v>36.028930000000003</v>
      </c>
      <c r="G27" s="3">
        <v>35.117870000000003</v>
      </c>
      <c r="H27" s="3">
        <v>32.395989999999998</v>
      </c>
      <c r="I27" s="3">
        <v>33.982370000000003</v>
      </c>
      <c r="J27" s="3">
        <v>33.860010000000003</v>
      </c>
      <c r="K27" s="3" t="s">
        <v>200</v>
      </c>
      <c r="L27" s="3" t="s">
        <v>200</v>
      </c>
      <c r="M27" s="3" t="s">
        <v>200</v>
      </c>
      <c r="N27" s="3"/>
      <c r="O27" s="3"/>
    </row>
    <row r="28" spans="1:15" x14ac:dyDescent="0.25">
      <c r="A28" s="3" t="s">
        <v>207</v>
      </c>
      <c r="B28" s="3" t="s">
        <v>213</v>
      </c>
      <c r="C28" s="3">
        <v>6.6768999999999998</v>
      </c>
      <c r="D28" s="3">
        <v>7.9724700000000004</v>
      </c>
      <c r="E28" s="3">
        <v>7.5185899999999997</v>
      </c>
      <c r="F28" s="3">
        <v>8.2002100000000002</v>
      </c>
      <c r="G28" s="3">
        <v>8.0423600000000004</v>
      </c>
      <c r="H28" s="3">
        <v>8.5304199999999994</v>
      </c>
      <c r="I28" s="3">
        <v>8.6584900000000005</v>
      </c>
      <c r="J28" s="3">
        <v>7.7885900000000001</v>
      </c>
      <c r="K28" s="3">
        <v>7.4542900000000003</v>
      </c>
      <c r="L28" s="3">
        <v>6.7992800000000004</v>
      </c>
      <c r="M28" s="3" t="s">
        <v>200</v>
      </c>
      <c r="N28" s="3"/>
      <c r="O28" s="3"/>
    </row>
    <row r="29" spans="1:15" x14ac:dyDescent="0.25">
      <c r="A29" s="3" t="s">
        <v>207</v>
      </c>
      <c r="B29" s="3" t="s">
        <v>214</v>
      </c>
      <c r="C29" s="3">
        <v>0</v>
      </c>
      <c r="D29" s="3">
        <v>1.2113700000000001</v>
      </c>
      <c r="E29" s="3">
        <v>0.62329000000000001</v>
      </c>
      <c r="F29" s="3">
        <v>1.9974700000000001</v>
      </c>
      <c r="G29" s="3">
        <v>3.6931799999999999</v>
      </c>
      <c r="H29" s="3">
        <v>9.2381200000000003</v>
      </c>
      <c r="I29" s="3">
        <v>12.890840000000001</v>
      </c>
      <c r="J29" s="3">
        <v>12.09792</v>
      </c>
      <c r="K29" s="3">
        <v>11.235620000000001</v>
      </c>
      <c r="L29" s="3">
        <v>12.02186</v>
      </c>
      <c r="M29" s="3" t="s">
        <v>200</v>
      </c>
      <c r="N29" s="3"/>
      <c r="O29" s="3"/>
    </row>
    <row r="30" spans="1:15" x14ac:dyDescent="0.25">
      <c r="A30" s="3" t="s">
        <v>207</v>
      </c>
      <c r="B30" s="3" t="s">
        <v>261</v>
      </c>
      <c r="C30" s="3">
        <v>14.66249</v>
      </c>
      <c r="D30" s="3">
        <v>15.16004</v>
      </c>
      <c r="E30" s="3">
        <v>14.798579999999999</v>
      </c>
      <c r="F30" s="3">
        <v>16.72222</v>
      </c>
      <c r="G30" s="3">
        <v>16.386189999999999</v>
      </c>
      <c r="H30" s="3">
        <v>16.780529999999999</v>
      </c>
      <c r="I30" s="3" t="s">
        <v>200</v>
      </c>
      <c r="J30" s="3" t="s">
        <v>200</v>
      </c>
      <c r="K30" s="3" t="s">
        <v>200</v>
      </c>
      <c r="L30" s="3" t="s">
        <v>200</v>
      </c>
      <c r="M30" s="3" t="s">
        <v>200</v>
      </c>
      <c r="N30" s="3"/>
      <c r="O30" s="3"/>
    </row>
    <row r="31" spans="1:15" x14ac:dyDescent="0.25">
      <c r="A31" s="3" t="s">
        <v>207</v>
      </c>
      <c r="B31" s="3" t="s">
        <v>216</v>
      </c>
      <c r="C31" s="3">
        <v>4.6717500000000003</v>
      </c>
      <c r="D31" s="3">
        <v>5.2782</v>
      </c>
      <c r="E31" s="3">
        <v>4.6681800000000004</v>
      </c>
      <c r="F31" s="3" t="s">
        <v>200</v>
      </c>
      <c r="G31" s="3">
        <v>5.6185299999999998</v>
      </c>
      <c r="H31" s="3" t="s">
        <v>200</v>
      </c>
      <c r="I31" s="3" t="s">
        <v>200</v>
      </c>
      <c r="J31" s="3" t="s">
        <v>200</v>
      </c>
      <c r="K31" s="3" t="s">
        <v>200</v>
      </c>
      <c r="L31" s="3" t="s">
        <v>200</v>
      </c>
      <c r="M31" s="3" t="s">
        <v>200</v>
      </c>
      <c r="N31" s="3"/>
      <c r="O31" s="3"/>
    </row>
    <row r="32" spans="1:15" x14ac:dyDescent="0.25">
      <c r="A32" s="3" t="s">
        <v>207</v>
      </c>
      <c r="B32" s="3" t="s">
        <v>217</v>
      </c>
      <c r="C32" s="3">
        <v>2.3541099999999999</v>
      </c>
      <c r="D32" s="3" t="s">
        <v>200</v>
      </c>
      <c r="E32" s="3">
        <v>5.1167499999999997</v>
      </c>
      <c r="F32" s="3">
        <v>4.7666199999999996</v>
      </c>
      <c r="G32" s="3" t="s">
        <v>200</v>
      </c>
      <c r="H32" s="3">
        <v>5.2095500000000001</v>
      </c>
      <c r="I32" s="3" t="s">
        <v>200</v>
      </c>
      <c r="J32" s="3" t="s">
        <v>200</v>
      </c>
      <c r="K32" s="3" t="s">
        <v>200</v>
      </c>
      <c r="L32" s="3">
        <v>3.7277900000000002</v>
      </c>
      <c r="M32" s="3" t="s">
        <v>200</v>
      </c>
      <c r="N32" s="3"/>
      <c r="O32" s="3"/>
    </row>
    <row r="33" spans="1:15" x14ac:dyDescent="0.25">
      <c r="A33" s="3" t="s">
        <v>218</v>
      </c>
      <c r="B33" s="3" t="s">
        <v>246</v>
      </c>
      <c r="C33" s="3">
        <v>24.532419999999998</v>
      </c>
      <c r="D33" s="3">
        <v>25.537310000000002</v>
      </c>
      <c r="E33" s="3">
        <v>26.035039999999999</v>
      </c>
      <c r="F33" s="3">
        <v>27.119299999999999</v>
      </c>
      <c r="G33" s="3">
        <v>27.339980000000001</v>
      </c>
      <c r="H33" s="3">
        <v>28.789729999999999</v>
      </c>
      <c r="I33" s="3">
        <v>32.047780000000003</v>
      </c>
      <c r="J33" s="3">
        <v>38.412619999999997</v>
      </c>
      <c r="K33" s="3">
        <v>38.831699999999998</v>
      </c>
      <c r="L33" s="3" t="s">
        <v>200</v>
      </c>
      <c r="M33" s="3" t="s">
        <v>200</v>
      </c>
      <c r="N33" s="3"/>
      <c r="O33" s="3"/>
    </row>
    <row r="34" spans="1:15" x14ac:dyDescent="0.25">
      <c r="A34" s="3" t="s">
        <v>218</v>
      </c>
      <c r="B34" s="3" t="s">
        <v>219</v>
      </c>
      <c r="C34" s="3">
        <v>32.758809999999997</v>
      </c>
      <c r="D34" s="3">
        <v>28.053419999999999</v>
      </c>
      <c r="E34" s="3">
        <v>29.235119999999998</v>
      </c>
      <c r="F34" s="3">
        <v>31.787500000000001</v>
      </c>
      <c r="G34" s="3">
        <v>32.766919999999999</v>
      </c>
      <c r="H34" s="3">
        <v>35.701680000000003</v>
      </c>
      <c r="I34" s="3">
        <v>33.484670000000001</v>
      </c>
      <c r="J34" s="3">
        <v>34.57846</v>
      </c>
      <c r="K34" s="3" t="s">
        <v>200</v>
      </c>
      <c r="L34" s="3" t="s">
        <v>200</v>
      </c>
      <c r="M34" s="3" t="s">
        <v>200</v>
      </c>
      <c r="N34" s="3"/>
      <c r="O34" s="3"/>
    </row>
    <row r="35" spans="1:15" x14ac:dyDescent="0.25">
      <c r="A35" s="3" t="s">
        <v>218</v>
      </c>
      <c r="B35" s="3" t="s">
        <v>247</v>
      </c>
      <c r="C35" s="3">
        <v>6.1738200000000001</v>
      </c>
      <c r="D35" s="3">
        <v>6.6553000000000004</v>
      </c>
      <c r="E35" s="3">
        <v>7.1487600000000002</v>
      </c>
      <c r="F35" s="3">
        <v>7.4653799999999997</v>
      </c>
      <c r="G35" s="3" t="s">
        <v>200</v>
      </c>
      <c r="H35" s="3">
        <v>7.4431599999999998</v>
      </c>
      <c r="I35" s="3">
        <v>7.0777799999999997</v>
      </c>
      <c r="J35" s="3">
        <v>6.62026</v>
      </c>
      <c r="K35" s="3">
        <v>6.4621300000000002</v>
      </c>
      <c r="L35" s="3">
        <v>7.1280099999999997</v>
      </c>
      <c r="M35" s="3" t="s">
        <v>200</v>
      </c>
      <c r="N35" s="3"/>
      <c r="O35" s="3"/>
    </row>
    <row r="36" spans="1:15" x14ac:dyDescent="0.25">
      <c r="A36" s="3" t="s">
        <v>218</v>
      </c>
      <c r="B36" s="3" t="s">
        <v>220</v>
      </c>
      <c r="C36" s="3">
        <v>15.315429999999999</v>
      </c>
      <c r="D36" s="3">
        <v>17.036729999999999</v>
      </c>
      <c r="E36" s="3">
        <v>20.205939999999998</v>
      </c>
      <c r="F36" s="3">
        <v>23.151700000000002</v>
      </c>
      <c r="G36" s="3">
        <v>25.756830000000001</v>
      </c>
      <c r="H36" s="3">
        <v>29.002030000000001</v>
      </c>
      <c r="I36" s="3">
        <v>33.194420000000001</v>
      </c>
      <c r="J36" s="3">
        <v>34.257779999999997</v>
      </c>
      <c r="K36" s="3">
        <v>36.163939999999997</v>
      </c>
      <c r="L36" s="3">
        <v>38.060859999999998</v>
      </c>
      <c r="M36" s="3" t="s">
        <v>200</v>
      </c>
      <c r="N36" s="3"/>
      <c r="O36" s="3"/>
    </row>
    <row r="37" spans="1:15" x14ac:dyDescent="0.25">
      <c r="A37" s="3" t="s">
        <v>218</v>
      </c>
      <c r="B37" s="3" t="s">
        <v>221</v>
      </c>
      <c r="C37" s="3">
        <v>27.844819999999999</v>
      </c>
      <c r="D37" s="3">
        <v>26.818930000000002</v>
      </c>
      <c r="E37" s="3">
        <v>27.997900000000001</v>
      </c>
      <c r="F37" s="3">
        <v>26.991250000000001</v>
      </c>
      <c r="G37" s="3">
        <v>26.80752</v>
      </c>
      <c r="H37" s="3">
        <v>26.59018</v>
      </c>
      <c r="I37" s="3">
        <v>24.1539</v>
      </c>
      <c r="J37" s="3">
        <v>23.089410000000001</v>
      </c>
      <c r="K37" s="3">
        <v>22.803290000000001</v>
      </c>
      <c r="L37" s="3">
        <v>22.610109999999999</v>
      </c>
      <c r="M37" s="3" t="s">
        <v>200</v>
      </c>
      <c r="N37" s="3"/>
      <c r="O37" s="3"/>
    </row>
    <row r="38" spans="1:15" x14ac:dyDescent="0.25">
      <c r="A38" s="3" t="s">
        <v>222</v>
      </c>
      <c r="B38" s="3" t="s">
        <v>223</v>
      </c>
      <c r="C38" s="3" t="s">
        <v>200</v>
      </c>
      <c r="D38" s="3">
        <v>8.9983799999999992</v>
      </c>
      <c r="E38" s="3" t="s">
        <v>200</v>
      </c>
      <c r="F38" s="3">
        <v>9.8507999999999996</v>
      </c>
      <c r="G38" s="3" t="s">
        <v>200</v>
      </c>
      <c r="H38" s="3">
        <v>9.4224899999999998</v>
      </c>
      <c r="I38" s="3">
        <v>10.23823</v>
      </c>
      <c r="J38" s="3" t="s">
        <v>200</v>
      </c>
      <c r="K38" s="3" t="s">
        <v>200</v>
      </c>
      <c r="L38" s="3" t="s">
        <v>200</v>
      </c>
      <c r="M38" s="3" t="s">
        <v>200</v>
      </c>
      <c r="N38" s="3"/>
      <c r="O38" s="3"/>
    </row>
    <row r="39" spans="1:15" x14ac:dyDescent="0.25">
      <c r="A39" s="3" t="s">
        <v>222</v>
      </c>
      <c r="B39" s="3" t="s">
        <v>224</v>
      </c>
      <c r="C39" s="3" t="s">
        <v>200</v>
      </c>
      <c r="D39" s="3" t="s">
        <v>200</v>
      </c>
      <c r="E39" s="3" t="s">
        <v>200</v>
      </c>
      <c r="F39" s="3" t="s">
        <v>200</v>
      </c>
      <c r="G39" s="3">
        <v>24.568570000000001</v>
      </c>
      <c r="H39" s="3">
        <v>25.820679999999999</v>
      </c>
      <c r="I39" s="3">
        <v>21.452580000000001</v>
      </c>
      <c r="J39" s="3">
        <v>20.481719999999999</v>
      </c>
      <c r="K39" s="3" t="s">
        <v>200</v>
      </c>
      <c r="L39" s="3">
        <v>20.298449999999999</v>
      </c>
      <c r="M39" s="3" t="s">
        <v>200</v>
      </c>
      <c r="N39" s="3"/>
      <c r="O39" s="3"/>
    </row>
    <row r="40" spans="1:15" x14ac:dyDescent="0.25">
      <c r="A40" s="3" t="s">
        <v>222</v>
      </c>
      <c r="B40" s="3" t="s">
        <v>225</v>
      </c>
      <c r="C40" s="3" t="s">
        <v>200</v>
      </c>
      <c r="D40" s="3">
        <v>8.4797700000000003</v>
      </c>
      <c r="E40" s="3" t="s">
        <v>200</v>
      </c>
      <c r="F40" s="3">
        <v>6.95045</v>
      </c>
      <c r="G40" s="3" t="s">
        <v>200</v>
      </c>
      <c r="H40" s="3" t="s">
        <v>200</v>
      </c>
      <c r="I40" s="3" t="s">
        <v>200</v>
      </c>
      <c r="J40" s="3" t="s">
        <v>200</v>
      </c>
      <c r="K40" s="3" t="s">
        <v>200</v>
      </c>
      <c r="L40" s="3" t="s">
        <v>200</v>
      </c>
      <c r="M40" s="3" t="s">
        <v>200</v>
      </c>
      <c r="N40" s="3"/>
      <c r="O40" s="3"/>
    </row>
    <row r="41" spans="1:15" x14ac:dyDescent="0.25">
      <c r="A41" s="3" t="s">
        <v>222</v>
      </c>
      <c r="B41" s="3" t="s">
        <v>226</v>
      </c>
      <c r="C41" s="3" t="s">
        <v>200</v>
      </c>
      <c r="D41" s="3" t="s">
        <v>200</v>
      </c>
      <c r="E41" s="3">
        <v>9.2790099999999995</v>
      </c>
      <c r="F41" s="3">
        <v>9.1097900000000003</v>
      </c>
      <c r="G41" s="3">
        <v>9.0643200000000004</v>
      </c>
      <c r="H41" s="3">
        <v>8.1519399999999997</v>
      </c>
      <c r="I41" s="3" t="s">
        <v>200</v>
      </c>
      <c r="J41" s="3">
        <v>8.2273999999999994</v>
      </c>
      <c r="K41" s="3">
        <v>8.0180399999999992</v>
      </c>
      <c r="L41" s="3" t="s">
        <v>200</v>
      </c>
      <c r="M41" s="3" t="s">
        <v>200</v>
      </c>
      <c r="N41" s="3"/>
      <c r="O41" s="3"/>
    </row>
    <row r="42" spans="1:15" x14ac:dyDescent="0.25">
      <c r="A42" s="3" t="s">
        <v>222</v>
      </c>
      <c r="B42" s="3" t="s">
        <v>248</v>
      </c>
      <c r="C42" s="3">
        <v>0.90259</v>
      </c>
      <c r="D42" s="3">
        <v>1.0183500000000001</v>
      </c>
      <c r="E42" s="3" t="s">
        <v>200</v>
      </c>
      <c r="F42" s="3" t="s">
        <v>200</v>
      </c>
      <c r="G42" s="3" t="s">
        <v>200</v>
      </c>
      <c r="H42" s="3" t="s">
        <v>200</v>
      </c>
      <c r="I42" s="3" t="s">
        <v>200</v>
      </c>
      <c r="J42" s="3" t="s">
        <v>200</v>
      </c>
      <c r="K42" s="3" t="s">
        <v>200</v>
      </c>
      <c r="L42" s="3" t="s">
        <v>200</v>
      </c>
      <c r="M42" s="3" t="s">
        <v>200</v>
      </c>
      <c r="N42" s="3"/>
      <c r="O42" s="3"/>
    </row>
    <row r="43" spans="1:15" x14ac:dyDescent="0.25">
      <c r="A43" s="3" t="s">
        <v>222</v>
      </c>
      <c r="B43" s="3" t="s">
        <v>249</v>
      </c>
      <c r="C43" s="3">
        <v>5.6807999999999996</v>
      </c>
      <c r="D43" s="3">
        <v>6.1370699999999996</v>
      </c>
      <c r="E43" s="3">
        <v>6.3993500000000001</v>
      </c>
      <c r="F43" s="3">
        <v>6.7718999999999996</v>
      </c>
      <c r="G43" s="3">
        <v>7.3196700000000003</v>
      </c>
      <c r="H43" s="3">
        <v>7.7606000000000002</v>
      </c>
      <c r="I43" s="3">
        <v>8.1661699999999993</v>
      </c>
      <c r="J43" s="3">
        <v>7.9212699999999998</v>
      </c>
      <c r="K43" s="3">
        <v>8.1082300000000007</v>
      </c>
      <c r="L43" s="3" t="s">
        <v>200</v>
      </c>
      <c r="M43" s="3" t="s">
        <v>200</v>
      </c>
      <c r="N43" s="3"/>
      <c r="O43" s="3"/>
    </row>
    <row r="44" spans="1:15" x14ac:dyDescent="0.25">
      <c r="A44" s="3" t="s">
        <v>222</v>
      </c>
      <c r="B44" s="3" t="s">
        <v>250</v>
      </c>
      <c r="C44" s="3" t="s">
        <v>200</v>
      </c>
      <c r="D44" s="3" t="s">
        <v>200</v>
      </c>
      <c r="E44" s="3" t="s">
        <v>200</v>
      </c>
      <c r="F44" s="3" t="s">
        <v>200</v>
      </c>
      <c r="G44" s="3">
        <v>14.788130000000001</v>
      </c>
      <c r="H44" s="3">
        <v>15.055099999999999</v>
      </c>
      <c r="I44" s="3">
        <v>16.11251</v>
      </c>
      <c r="J44" s="3">
        <v>15.310230000000001</v>
      </c>
      <c r="K44" s="3" t="s">
        <v>200</v>
      </c>
      <c r="L44" s="3" t="s">
        <v>200</v>
      </c>
      <c r="M44" s="3" t="s">
        <v>200</v>
      </c>
      <c r="N44" s="3"/>
      <c r="O44" s="3"/>
    </row>
    <row r="45" spans="1:15" x14ac:dyDescent="0.25">
      <c r="A45" s="3" t="s">
        <v>222</v>
      </c>
      <c r="B45" s="3" t="s">
        <v>266</v>
      </c>
      <c r="C45" s="3" t="s">
        <v>200</v>
      </c>
      <c r="D45" s="3" t="s">
        <v>200</v>
      </c>
      <c r="E45" s="3">
        <v>15.935980000000001</v>
      </c>
      <c r="F45" s="3">
        <v>16.541119999999999</v>
      </c>
      <c r="G45" s="3">
        <v>16.45177</v>
      </c>
      <c r="H45" s="3" t="s">
        <v>200</v>
      </c>
      <c r="I45" s="3">
        <v>17.423020000000001</v>
      </c>
      <c r="J45" s="3">
        <v>18.41968</v>
      </c>
      <c r="K45" s="3">
        <v>19.353459999999998</v>
      </c>
      <c r="L45" s="3" t="s">
        <v>200</v>
      </c>
      <c r="M45" s="3" t="s">
        <v>200</v>
      </c>
      <c r="N45" s="3"/>
      <c r="O45" s="3"/>
    </row>
    <row r="46" spans="1:15" x14ac:dyDescent="0.25">
      <c r="A46" s="3" t="s">
        <v>222</v>
      </c>
      <c r="B46" s="3" t="s">
        <v>251</v>
      </c>
      <c r="C46" s="3" t="s">
        <v>200</v>
      </c>
      <c r="D46" s="3">
        <v>6.1379599999999996</v>
      </c>
      <c r="E46" s="3">
        <v>4.7502899999999997</v>
      </c>
      <c r="F46" s="3" t="s">
        <v>200</v>
      </c>
      <c r="G46" s="3" t="s">
        <v>200</v>
      </c>
      <c r="H46" s="3" t="s">
        <v>200</v>
      </c>
      <c r="I46" s="3" t="s">
        <v>200</v>
      </c>
      <c r="J46" s="3" t="s">
        <v>200</v>
      </c>
      <c r="K46" s="3" t="s">
        <v>200</v>
      </c>
      <c r="L46" s="3" t="s">
        <v>200</v>
      </c>
      <c r="M46" s="3" t="s">
        <v>200</v>
      </c>
      <c r="N46" s="3"/>
      <c r="O46" s="3"/>
    </row>
    <row r="47" spans="1:15" x14ac:dyDescent="0.25">
      <c r="A47" s="3" t="s">
        <v>222</v>
      </c>
      <c r="B47" s="3" t="s">
        <v>227</v>
      </c>
      <c r="C47" s="3">
        <v>7.7957799999999997</v>
      </c>
      <c r="D47" s="3">
        <v>7.9854399999999996</v>
      </c>
      <c r="E47" s="3">
        <v>8.1157299999999992</v>
      </c>
      <c r="F47" s="3">
        <v>7.8646399999999996</v>
      </c>
      <c r="G47" s="3" t="s">
        <v>200</v>
      </c>
      <c r="H47" s="3">
        <v>10.91966</v>
      </c>
      <c r="I47" s="3" t="s">
        <v>200</v>
      </c>
      <c r="J47" s="3" t="s">
        <v>200</v>
      </c>
      <c r="K47" s="3" t="s">
        <v>200</v>
      </c>
      <c r="L47" s="3" t="s">
        <v>200</v>
      </c>
      <c r="M47" s="3" t="s">
        <v>200</v>
      </c>
      <c r="N47" s="3"/>
      <c r="O47" s="3"/>
    </row>
    <row r="48" spans="1:15" x14ac:dyDescent="0.25">
      <c r="A48" s="3" t="s">
        <v>228</v>
      </c>
      <c r="B48" s="3" t="s">
        <v>229</v>
      </c>
      <c r="C48" s="3">
        <v>20.307279999999999</v>
      </c>
      <c r="D48" s="3">
        <v>20.153849999999998</v>
      </c>
      <c r="E48" s="3">
        <v>20.69436</v>
      </c>
      <c r="F48" s="3">
        <v>23.06981</v>
      </c>
      <c r="G48" s="3">
        <v>23.29505</v>
      </c>
      <c r="H48" s="3">
        <v>19.26952</v>
      </c>
      <c r="I48" s="3">
        <v>18.164719999999999</v>
      </c>
      <c r="J48" s="3">
        <v>16.9937</v>
      </c>
      <c r="K48" s="3">
        <v>17.000440000000001</v>
      </c>
      <c r="L48" s="3" t="s">
        <v>200</v>
      </c>
      <c r="M48" s="3" t="s">
        <v>200</v>
      </c>
      <c r="N48" s="3"/>
      <c r="O48" s="3"/>
    </row>
    <row r="49" spans="1:15" x14ac:dyDescent="0.25">
      <c r="A49" s="3" t="s">
        <v>228</v>
      </c>
      <c r="B49" s="3" t="s">
        <v>230</v>
      </c>
      <c r="C49" s="3">
        <v>4.8193000000000001</v>
      </c>
      <c r="D49" s="3">
        <v>5.5184600000000001</v>
      </c>
      <c r="E49" s="3">
        <v>6.06914</v>
      </c>
      <c r="F49" s="3">
        <v>6.3713899999999999</v>
      </c>
      <c r="G49" s="3">
        <v>6.8011100000000004</v>
      </c>
      <c r="H49" s="3">
        <v>6.6216100000000004</v>
      </c>
      <c r="I49" s="3">
        <v>7.3211599999999999</v>
      </c>
      <c r="J49" s="3">
        <v>7.8560100000000004</v>
      </c>
      <c r="K49" s="3">
        <v>8.1867400000000004</v>
      </c>
      <c r="L49" s="3">
        <v>9.0479000000000003</v>
      </c>
      <c r="M49" s="3" t="s">
        <v>200</v>
      </c>
      <c r="N49" s="3"/>
      <c r="O49" s="3"/>
    </row>
    <row r="50" spans="1:15" x14ac:dyDescent="0.25">
      <c r="A50" s="3" t="s">
        <v>228</v>
      </c>
      <c r="B50" s="3" t="s">
        <v>231</v>
      </c>
      <c r="C50" s="3">
        <v>15.79387</v>
      </c>
      <c r="D50" s="3">
        <v>17.642569999999999</v>
      </c>
      <c r="E50" s="3">
        <v>17.367789999999999</v>
      </c>
      <c r="F50" s="3">
        <v>18.785350000000001</v>
      </c>
      <c r="G50" s="3">
        <v>19.50478</v>
      </c>
      <c r="H50" s="3">
        <v>18.77702</v>
      </c>
      <c r="I50" s="3">
        <v>19.226590000000002</v>
      </c>
      <c r="J50" s="3">
        <v>19.610410000000002</v>
      </c>
      <c r="K50" s="3">
        <v>19.04477</v>
      </c>
      <c r="L50" s="3" t="s">
        <v>200</v>
      </c>
      <c r="M50" s="3" t="s">
        <v>200</v>
      </c>
      <c r="N50" s="3"/>
      <c r="O50" s="3"/>
    </row>
    <row r="51" spans="1:15" x14ac:dyDescent="0.25">
      <c r="A51" s="3" t="s">
        <v>228</v>
      </c>
      <c r="B51" s="3" t="s">
        <v>232</v>
      </c>
      <c r="C51" s="3">
        <v>10.201280000000001</v>
      </c>
      <c r="D51" s="3">
        <v>4.1206199999999997</v>
      </c>
      <c r="E51" s="3" t="s">
        <v>200</v>
      </c>
      <c r="F51" s="3">
        <v>10.242470000000001</v>
      </c>
      <c r="G51" s="3">
        <v>10.60092</v>
      </c>
      <c r="H51" s="3">
        <v>10.700559999999999</v>
      </c>
      <c r="I51" s="3">
        <v>10.66311</v>
      </c>
      <c r="J51" s="3">
        <v>11.06148</v>
      </c>
      <c r="K51" s="3" t="s">
        <v>200</v>
      </c>
      <c r="L51" s="3" t="s">
        <v>200</v>
      </c>
      <c r="M51" s="3" t="s">
        <v>200</v>
      </c>
      <c r="N51" s="3"/>
      <c r="O51" s="3"/>
    </row>
    <row r="52" spans="1:15" x14ac:dyDescent="0.25">
      <c r="A52" s="3" t="s">
        <v>228</v>
      </c>
      <c r="B52" s="3" t="s">
        <v>233</v>
      </c>
      <c r="C52" s="3">
        <v>2.3109799999999998</v>
      </c>
      <c r="D52" s="3">
        <v>3.7608799999999998</v>
      </c>
      <c r="E52" s="3">
        <v>3.2094800000000001</v>
      </c>
      <c r="F52" s="3" t="s">
        <v>200</v>
      </c>
      <c r="G52" s="3" t="s">
        <v>200</v>
      </c>
      <c r="H52" s="3" t="s">
        <v>200</v>
      </c>
      <c r="I52" s="3" t="s">
        <v>200</v>
      </c>
      <c r="J52" s="3" t="s">
        <v>200</v>
      </c>
      <c r="K52" s="3" t="s">
        <v>200</v>
      </c>
      <c r="L52" s="3" t="s">
        <v>200</v>
      </c>
      <c r="M52" s="3" t="s">
        <v>200</v>
      </c>
      <c r="N52" s="3"/>
      <c r="O52" s="3"/>
    </row>
    <row r="53" spans="1:15" x14ac:dyDescent="0.25">
      <c r="A53" s="3" t="s">
        <v>228</v>
      </c>
      <c r="B53" s="3" t="s">
        <v>234</v>
      </c>
      <c r="C53" s="3" t="s">
        <v>200</v>
      </c>
      <c r="D53" s="3">
        <v>14.4656</v>
      </c>
      <c r="E53" s="3">
        <v>14.553089999999999</v>
      </c>
      <c r="F53" s="3">
        <v>16.714919999999999</v>
      </c>
      <c r="G53" s="3">
        <v>18.314240000000002</v>
      </c>
      <c r="H53" s="3">
        <v>18.4009</v>
      </c>
      <c r="I53" s="3">
        <v>17.993829999999999</v>
      </c>
      <c r="J53" s="3">
        <v>18.491430000000001</v>
      </c>
      <c r="K53" s="3">
        <v>17.72465</v>
      </c>
      <c r="L53" s="3">
        <v>18.624870000000001</v>
      </c>
      <c r="M53" s="3" t="s">
        <v>200</v>
      </c>
      <c r="N53" s="3"/>
      <c r="O53" s="3"/>
    </row>
    <row r="54" spans="1:15" x14ac:dyDescent="0.25">
      <c r="A54" s="3" t="s">
        <v>228</v>
      </c>
      <c r="B54" s="3" t="s">
        <v>252</v>
      </c>
      <c r="C54" s="3">
        <v>16.808479999999999</v>
      </c>
      <c r="D54" s="3">
        <v>16.72052</v>
      </c>
      <c r="E54" s="3">
        <v>15.671569999999999</v>
      </c>
      <c r="F54" s="3">
        <v>15.625819999999999</v>
      </c>
      <c r="G54" s="3">
        <v>16.201560000000001</v>
      </c>
      <c r="H54" s="3" t="s">
        <v>200</v>
      </c>
      <c r="I54" s="3" t="s">
        <v>200</v>
      </c>
      <c r="J54" s="3" t="s">
        <v>200</v>
      </c>
      <c r="K54" s="3" t="s">
        <v>200</v>
      </c>
      <c r="L54" s="3" t="s">
        <v>200</v>
      </c>
      <c r="M54" s="3" t="s">
        <v>200</v>
      </c>
      <c r="N54" s="3"/>
      <c r="O54" s="3"/>
    </row>
    <row r="55" spans="1:15" x14ac:dyDescent="0.25">
      <c r="A55" s="3" t="s">
        <v>228</v>
      </c>
      <c r="B55" s="3" t="s">
        <v>236</v>
      </c>
      <c r="C55" s="3">
        <v>12.43721</v>
      </c>
      <c r="D55" s="3" t="s">
        <v>200</v>
      </c>
      <c r="E55" s="3">
        <v>14.652419999999999</v>
      </c>
      <c r="F55" s="3" t="s">
        <v>200</v>
      </c>
      <c r="G55" s="3" t="s">
        <v>200</v>
      </c>
      <c r="H55" s="3" t="s">
        <v>200</v>
      </c>
      <c r="I55" s="3" t="s">
        <v>200</v>
      </c>
      <c r="J55" s="3" t="s">
        <v>200</v>
      </c>
      <c r="K55" s="3" t="s">
        <v>200</v>
      </c>
      <c r="L55" s="3" t="s">
        <v>200</v>
      </c>
      <c r="M55" s="3" t="s">
        <v>200</v>
      </c>
      <c r="N55" s="3"/>
      <c r="O55" s="3"/>
    </row>
    <row r="56" spans="1:15" x14ac:dyDescent="0.25">
      <c r="A56" s="3" t="s">
        <v>228</v>
      </c>
      <c r="B56" s="3" t="s">
        <v>237</v>
      </c>
      <c r="C56" s="3">
        <v>8.6302000000000003</v>
      </c>
      <c r="D56" s="3">
        <v>7.6633500000000003</v>
      </c>
      <c r="E56" s="3">
        <v>10.09151</v>
      </c>
      <c r="F56" s="3">
        <v>9.0439900000000009</v>
      </c>
      <c r="G56" s="3">
        <v>8.3979999999999997</v>
      </c>
      <c r="H56" s="3">
        <v>7.7375299999999996</v>
      </c>
      <c r="I56" s="3" t="s">
        <v>200</v>
      </c>
      <c r="J56" s="3" t="s">
        <v>200</v>
      </c>
      <c r="K56" s="3" t="s">
        <v>200</v>
      </c>
      <c r="L56" s="3" t="s">
        <v>200</v>
      </c>
      <c r="M56" s="3" t="s">
        <v>200</v>
      </c>
      <c r="N56" s="3"/>
      <c r="O56" s="3"/>
    </row>
    <row r="57" spans="1:15" x14ac:dyDescent="0.25">
      <c r="A57" s="3" t="s">
        <v>228</v>
      </c>
      <c r="B57" s="3" t="s">
        <v>238</v>
      </c>
      <c r="C57" s="3">
        <v>1.9877400000000001</v>
      </c>
      <c r="D57" s="3">
        <v>1.9886699999999999</v>
      </c>
      <c r="E57" s="3">
        <v>2.3107700000000002</v>
      </c>
      <c r="F57" s="3" t="s">
        <v>200</v>
      </c>
      <c r="G57" s="3" t="s">
        <v>200</v>
      </c>
      <c r="H57" s="3">
        <v>4.4386299999999999</v>
      </c>
      <c r="I57" s="3">
        <v>4.4719199999999999</v>
      </c>
      <c r="J57" s="3">
        <v>4.9694599999999998</v>
      </c>
      <c r="K57" s="3">
        <v>6.1887699999999999</v>
      </c>
      <c r="L57" s="3">
        <v>5.1446899999999998</v>
      </c>
      <c r="M57" s="3" t="s">
        <v>200</v>
      </c>
      <c r="N57" s="3"/>
      <c r="O57" s="3"/>
    </row>
    <row r="58" spans="1:15" x14ac:dyDescent="0.25">
      <c r="A58" s="3" t="s">
        <v>228</v>
      </c>
      <c r="B58" s="3" t="s">
        <v>253</v>
      </c>
      <c r="C58" s="3">
        <v>10.97869</v>
      </c>
      <c r="D58" s="3">
        <v>11.995839999999999</v>
      </c>
      <c r="E58" s="3" t="s">
        <v>200</v>
      </c>
      <c r="F58" s="3" t="s">
        <v>200</v>
      </c>
      <c r="G58" s="3" t="s">
        <v>200</v>
      </c>
      <c r="H58" s="3" t="s">
        <v>200</v>
      </c>
      <c r="I58" s="3" t="s">
        <v>200</v>
      </c>
      <c r="J58" s="3" t="s">
        <v>200</v>
      </c>
      <c r="K58" s="3" t="s">
        <v>200</v>
      </c>
      <c r="L58" s="3" t="s">
        <v>200</v>
      </c>
      <c r="M58" s="3" t="s">
        <v>200</v>
      </c>
      <c r="N58" s="3"/>
      <c r="O58" s="3"/>
    </row>
    <row r="59" spans="1:15" x14ac:dyDescent="0.25">
      <c r="A59" s="3" t="s">
        <v>228</v>
      </c>
      <c r="B59" s="3" t="s">
        <v>239</v>
      </c>
      <c r="C59" s="3">
        <v>9.6157699999999995</v>
      </c>
      <c r="D59" s="3">
        <v>12.66348</v>
      </c>
      <c r="E59" s="3">
        <v>12.79988</v>
      </c>
      <c r="F59" s="3">
        <v>13.14893</v>
      </c>
      <c r="G59" s="3">
        <v>13.547169999999999</v>
      </c>
      <c r="H59" s="3">
        <v>13.52624</v>
      </c>
      <c r="I59" s="3">
        <v>13.74057</v>
      </c>
      <c r="J59" s="3">
        <v>14.41189</v>
      </c>
      <c r="K59" s="3">
        <v>15.23583</v>
      </c>
      <c r="L59" s="3">
        <v>15.013350000000001</v>
      </c>
      <c r="M59" s="3" t="s">
        <v>200</v>
      </c>
      <c r="N59" s="3"/>
      <c r="O59" s="3"/>
    </row>
    <row r="60" spans="1:15" x14ac:dyDescent="0.25">
      <c r="A60" s="3" t="s">
        <v>228</v>
      </c>
      <c r="B60" s="3" t="s">
        <v>241</v>
      </c>
      <c r="C60" s="3" t="s">
        <v>200</v>
      </c>
      <c r="D60" s="3" t="s">
        <v>200</v>
      </c>
      <c r="E60" s="3">
        <v>16.71236</v>
      </c>
      <c r="F60" s="3" t="s">
        <v>200</v>
      </c>
      <c r="G60" s="3">
        <v>14.762370000000001</v>
      </c>
      <c r="H60" s="3">
        <v>15.353579999999999</v>
      </c>
      <c r="I60" s="3">
        <v>17.444900000000001</v>
      </c>
      <c r="J60" s="3">
        <v>17.981400000000001</v>
      </c>
      <c r="K60" s="3">
        <v>19.226209999999998</v>
      </c>
      <c r="L60" s="3">
        <v>18.30311</v>
      </c>
      <c r="M60" s="3" t="s">
        <v>200</v>
      </c>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406</v>
      </c>
    </row>
    <row r="4" spans="1:15" x14ac:dyDescent="0.25">
      <c r="A4" t="s">
        <v>407</v>
      </c>
    </row>
    <row r="5" spans="1:15" ht="21" x14ac:dyDescent="0.35">
      <c r="A5" s="7" t="s">
        <v>180</v>
      </c>
    </row>
    <row r="6" spans="1:15" x14ac:dyDescent="0.25">
      <c r="A6" t="s">
        <v>400</v>
      </c>
    </row>
    <row r="7" spans="1:15" x14ac:dyDescent="0.25">
      <c r="A7" t="s">
        <v>408</v>
      </c>
    </row>
    <row r="8" spans="1:15" x14ac:dyDescent="0.25">
      <c r="A8" t="s">
        <v>413</v>
      </c>
    </row>
    <row r="9" spans="1:15" x14ac:dyDescent="0.25">
      <c r="A9" t="s">
        <v>414</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2.1914600000000002</v>
      </c>
      <c r="D14" s="3" t="s">
        <v>200</v>
      </c>
      <c r="E14" s="3" t="s">
        <v>200</v>
      </c>
      <c r="F14" s="3" t="s">
        <v>200</v>
      </c>
      <c r="G14" s="3" t="s">
        <v>200</v>
      </c>
      <c r="H14" s="3" t="s">
        <v>200</v>
      </c>
      <c r="I14" s="3" t="s">
        <v>200</v>
      </c>
      <c r="J14" s="3">
        <v>1.7724200000000001</v>
      </c>
      <c r="K14" s="3" t="s">
        <v>200</v>
      </c>
      <c r="L14" s="3" t="s">
        <v>200</v>
      </c>
      <c r="M14" s="3" t="s">
        <v>200</v>
      </c>
      <c r="N14" s="3"/>
      <c r="O14" s="3"/>
    </row>
    <row r="15" spans="1:15" x14ac:dyDescent="0.25">
      <c r="A15" s="3" t="s">
        <v>198</v>
      </c>
      <c r="B15" s="3" t="s">
        <v>201</v>
      </c>
      <c r="C15" s="3" t="s">
        <v>200</v>
      </c>
      <c r="D15" s="3">
        <v>11.09492</v>
      </c>
      <c r="E15" s="3" t="s">
        <v>200</v>
      </c>
      <c r="F15" s="3" t="s">
        <v>200</v>
      </c>
      <c r="G15" s="3">
        <v>11.584020000000001</v>
      </c>
      <c r="H15" s="3" t="s">
        <v>200</v>
      </c>
      <c r="I15" s="3" t="s">
        <v>200</v>
      </c>
      <c r="J15" s="3" t="s">
        <v>200</v>
      </c>
      <c r="K15" s="3" t="s">
        <v>200</v>
      </c>
      <c r="L15" s="3" t="s">
        <v>200</v>
      </c>
      <c r="M15" s="3" t="s">
        <v>200</v>
      </c>
      <c r="N15" s="3"/>
      <c r="O15" s="3"/>
    </row>
    <row r="16" spans="1:15" x14ac:dyDescent="0.25">
      <c r="A16" s="3" t="s">
        <v>198</v>
      </c>
      <c r="B16" s="3" t="s">
        <v>265</v>
      </c>
      <c r="C16" s="3">
        <v>2.00373</v>
      </c>
      <c r="D16" s="3" t="s">
        <v>200</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v>2.5147300000000001</v>
      </c>
      <c r="H17" s="3" t="s">
        <v>200</v>
      </c>
      <c r="I17" s="3" t="s">
        <v>200</v>
      </c>
      <c r="J17" s="3" t="s">
        <v>200</v>
      </c>
      <c r="K17" s="3" t="s">
        <v>200</v>
      </c>
      <c r="L17" s="3" t="s">
        <v>200</v>
      </c>
      <c r="M17" s="3" t="s">
        <v>200</v>
      </c>
      <c r="N17" s="3"/>
      <c r="O17" s="3"/>
    </row>
    <row r="18" spans="1:15" x14ac:dyDescent="0.25">
      <c r="A18" s="3" t="s">
        <v>198</v>
      </c>
      <c r="B18" s="3" t="s">
        <v>203</v>
      </c>
      <c r="C18" s="3" t="s">
        <v>200</v>
      </c>
      <c r="D18" s="3" t="s">
        <v>200</v>
      </c>
      <c r="E18" s="3">
        <v>11.78213</v>
      </c>
      <c r="F18" s="3" t="s">
        <v>200</v>
      </c>
      <c r="G18" s="3" t="s">
        <v>200</v>
      </c>
      <c r="H18" s="3">
        <v>17.67126</v>
      </c>
      <c r="I18" s="3" t="s">
        <v>200</v>
      </c>
      <c r="J18" s="3" t="s">
        <v>200</v>
      </c>
      <c r="K18" s="3" t="s">
        <v>200</v>
      </c>
      <c r="L18" s="3" t="s">
        <v>200</v>
      </c>
      <c r="M18" s="3" t="s">
        <v>200</v>
      </c>
      <c r="N18" s="3"/>
      <c r="O18" s="3"/>
    </row>
    <row r="19" spans="1:15" x14ac:dyDescent="0.25">
      <c r="A19" s="3" t="s">
        <v>198</v>
      </c>
      <c r="B19" s="3" t="s">
        <v>204</v>
      </c>
      <c r="C19" s="3">
        <v>5.6326299999999998</v>
      </c>
      <c r="D19" s="3" t="s">
        <v>200</v>
      </c>
      <c r="E19" s="3" t="s">
        <v>200</v>
      </c>
      <c r="F19" s="3">
        <v>7.0491099999999998</v>
      </c>
      <c r="G19" s="3" t="s">
        <v>200</v>
      </c>
      <c r="H19" s="3" t="s">
        <v>200</v>
      </c>
      <c r="I19" s="3" t="s">
        <v>200</v>
      </c>
      <c r="J19" s="3" t="s">
        <v>200</v>
      </c>
      <c r="K19" s="3" t="s">
        <v>200</v>
      </c>
      <c r="L19" s="3" t="s">
        <v>200</v>
      </c>
      <c r="M19" s="3" t="s">
        <v>200</v>
      </c>
      <c r="N19" s="3"/>
      <c r="O19" s="3"/>
    </row>
    <row r="20" spans="1:15" x14ac:dyDescent="0.25">
      <c r="A20" s="3" t="s">
        <v>198</v>
      </c>
      <c r="B20" s="3" t="s">
        <v>365</v>
      </c>
      <c r="C20" s="3" t="s">
        <v>200</v>
      </c>
      <c r="D20" s="3" t="s">
        <v>200</v>
      </c>
      <c r="E20" s="3">
        <v>11.89892</v>
      </c>
      <c r="F20" s="3" t="s">
        <v>200</v>
      </c>
      <c r="G20" s="3" t="s">
        <v>200</v>
      </c>
      <c r="H20" s="3" t="s">
        <v>200</v>
      </c>
      <c r="I20" s="3" t="s">
        <v>200</v>
      </c>
      <c r="J20" s="3" t="s">
        <v>200</v>
      </c>
      <c r="K20" s="3" t="s">
        <v>200</v>
      </c>
      <c r="L20" s="3" t="s">
        <v>200</v>
      </c>
      <c r="M20" s="3" t="s">
        <v>200</v>
      </c>
      <c r="N20" s="3"/>
      <c r="O20" s="3"/>
    </row>
    <row r="21" spans="1:15" x14ac:dyDescent="0.25">
      <c r="A21" s="3" t="s">
        <v>198</v>
      </c>
      <c r="B21" s="3" t="s">
        <v>206</v>
      </c>
      <c r="C21" s="3" t="s">
        <v>200</v>
      </c>
      <c r="D21" s="3" t="s">
        <v>200</v>
      </c>
      <c r="E21" s="3" t="s">
        <v>200</v>
      </c>
      <c r="F21" s="3" t="s">
        <v>200</v>
      </c>
      <c r="G21" s="3">
        <v>5.5700900000000004</v>
      </c>
      <c r="H21" s="3" t="s">
        <v>200</v>
      </c>
      <c r="I21" s="3" t="s">
        <v>200</v>
      </c>
      <c r="J21" s="3" t="s">
        <v>200</v>
      </c>
      <c r="K21" s="3" t="s">
        <v>200</v>
      </c>
      <c r="L21" s="3" t="s">
        <v>200</v>
      </c>
      <c r="M21" s="3" t="s">
        <v>200</v>
      </c>
      <c r="N21" s="3"/>
      <c r="O21" s="3"/>
    </row>
    <row r="22" spans="1:15" x14ac:dyDescent="0.25">
      <c r="A22" s="3" t="s">
        <v>207</v>
      </c>
      <c r="B22" s="3" t="s">
        <v>208</v>
      </c>
      <c r="C22" s="3" t="s">
        <v>200</v>
      </c>
      <c r="D22" s="3" t="s">
        <v>200</v>
      </c>
      <c r="E22" s="3">
        <v>13.024470000000001</v>
      </c>
      <c r="F22" s="3" t="s">
        <v>200</v>
      </c>
      <c r="G22" s="3" t="s">
        <v>200</v>
      </c>
      <c r="H22" s="3" t="s">
        <v>200</v>
      </c>
      <c r="I22" s="3" t="s">
        <v>200</v>
      </c>
      <c r="J22" s="3" t="s">
        <v>200</v>
      </c>
      <c r="K22" s="3" t="s">
        <v>200</v>
      </c>
      <c r="L22" s="3" t="s">
        <v>200</v>
      </c>
      <c r="M22" s="3" t="s">
        <v>200</v>
      </c>
      <c r="N22" s="3"/>
      <c r="O22" s="3"/>
    </row>
    <row r="23" spans="1:15" x14ac:dyDescent="0.25">
      <c r="A23" s="3" t="s">
        <v>207</v>
      </c>
      <c r="B23" s="3" t="s">
        <v>257</v>
      </c>
      <c r="C23" s="3" t="s">
        <v>200</v>
      </c>
      <c r="D23" s="3">
        <v>8.0598899999999993</v>
      </c>
      <c r="E23" s="3" t="s">
        <v>200</v>
      </c>
      <c r="F23" s="3" t="s">
        <v>200</v>
      </c>
      <c r="G23" s="3" t="s">
        <v>200</v>
      </c>
      <c r="H23" s="3" t="s">
        <v>200</v>
      </c>
      <c r="I23" s="3">
        <v>7.6218700000000004</v>
      </c>
      <c r="J23" s="3" t="s">
        <v>200</v>
      </c>
      <c r="K23" s="3" t="s">
        <v>200</v>
      </c>
      <c r="L23" s="3" t="s">
        <v>200</v>
      </c>
      <c r="M23" s="3" t="s">
        <v>200</v>
      </c>
      <c r="N23" s="3"/>
      <c r="O23" s="3"/>
    </row>
    <row r="24" spans="1:15" x14ac:dyDescent="0.25">
      <c r="A24" s="3" t="s">
        <v>207</v>
      </c>
      <c r="B24" s="3" t="s">
        <v>210</v>
      </c>
      <c r="C24" s="3" t="s">
        <v>200</v>
      </c>
      <c r="D24" s="3" t="s">
        <v>200</v>
      </c>
      <c r="E24" s="3" t="s">
        <v>200</v>
      </c>
      <c r="F24" s="3" t="s">
        <v>200</v>
      </c>
      <c r="G24" s="3">
        <v>12.656840000000001</v>
      </c>
      <c r="H24" s="3" t="s">
        <v>200</v>
      </c>
      <c r="I24" s="3" t="s">
        <v>200</v>
      </c>
      <c r="J24" s="3" t="s">
        <v>200</v>
      </c>
      <c r="K24" s="3" t="s">
        <v>200</v>
      </c>
      <c r="L24" s="3" t="s">
        <v>200</v>
      </c>
      <c r="M24" s="3" t="s">
        <v>200</v>
      </c>
      <c r="N24" s="3"/>
      <c r="O24" s="3"/>
    </row>
    <row r="25" spans="1:15" x14ac:dyDescent="0.25">
      <c r="A25" s="3" t="s">
        <v>207</v>
      </c>
      <c r="B25" s="3" t="s">
        <v>211</v>
      </c>
      <c r="C25" s="3" t="s">
        <v>200</v>
      </c>
      <c r="D25" s="3" t="s">
        <v>200</v>
      </c>
      <c r="E25" s="3" t="s">
        <v>200</v>
      </c>
      <c r="F25" s="3" t="s">
        <v>200</v>
      </c>
      <c r="G25" s="3" t="s">
        <v>200</v>
      </c>
      <c r="H25" s="3" t="s">
        <v>200</v>
      </c>
      <c r="I25" s="3" t="s">
        <v>200</v>
      </c>
      <c r="J25" s="3" t="s">
        <v>200</v>
      </c>
      <c r="K25" s="3">
        <v>5.29068</v>
      </c>
      <c r="L25" s="3" t="s">
        <v>200</v>
      </c>
      <c r="M25" s="3" t="s">
        <v>200</v>
      </c>
      <c r="N25" s="3"/>
      <c r="O25" s="3"/>
    </row>
    <row r="26" spans="1:15" x14ac:dyDescent="0.25">
      <c r="A26" s="3" t="s">
        <v>207</v>
      </c>
      <c r="B26" s="3" t="s">
        <v>213</v>
      </c>
      <c r="C26" s="3">
        <v>2.0106999999999999</v>
      </c>
      <c r="D26" s="3" t="s">
        <v>200</v>
      </c>
      <c r="E26" s="3" t="s">
        <v>200</v>
      </c>
      <c r="F26" s="3" t="s">
        <v>200</v>
      </c>
      <c r="G26" s="3" t="s">
        <v>200</v>
      </c>
      <c r="H26" s="3">
        <v>3.7756599999999998</v>
      </c>
      <c r="I26" s="3" t="s">
        <v>200</v>
      </c>
      <c r="J26" s="3" t="s">
        <v>200</v>
      </c>
      <c r="K26" s="3" t="s">
        <v>200</v>
      </c>
      <c r="L26" s="3" t="s">
        <v>200</v>
      </c>
      <c r="M26" s="3" t="s">
        <v>200</v>
      </c>
      <c r="N26" s="3"/>
      <c r="O26" s="3"/>
    </row>
    <row r="27" spans="1:15" x14ac:dyDescent="0.25">
      <c r="A27" s="3" t="s">
        <v>207</v>
      </c>
      <c r="B27" s="3" t="s">
        <v>215</v>
      </c>
      <c r="C27" s="3">
        <v>3.5916899999999998</v>
      </c>
      <c r="D27" s="3" t="s">
        <v>200</v>
      </c>
      <c r="E27" s="3" t="s">
        <v>200</v>
      </c>
      <c r="F27" s="3" t="s">
        <v>200</v>
      </c>
      <c r="G27" s="3" t="s">
        <v>200</v>
      </c>
      <c r="H27" s="3" t="s">
        <v>200</v>
      </c>
      <c r="I27" s="3" t="s">
        <v>200</v>
      </c>
      <c r="J27" s="3" t="s">
        <v>200</v>
      </c>
      <c r="K27" s="3" t="s">
        <v>200</v>
      </c>
      <c r="L27" s="3" t="s">
        <v>200</v>
      </c>
      <c r="M27" s="3" t="s">
        <v>200</v>
      </c>
      <c r="N27" s="3"/>
      <c r="O27" s="3"/>
    </row>
    <row r="28" spans="1:15" x14ac:dyDescent="0.25">
      <c r="A28" s="3" t="s">
        <v>207</v>
      </c>
      <c r="B28" s="3" t="s">
        <v>261</v>
      </c>
      <c r="C28" s="3" t="s">
        <v>200</v>
      </c>
      <c r="D28" s="3" t="s">
        <v>200</v>
      </c>
      <c r="E28" s="3" t="s">
        <v>200</v>
      </c>
      <c r="F28" s="3" t="s">
        <v>200</v>
      </c>
      <c r="G28" s="3">
        <v>16.389209999999999</v>
      </c>
      <c r="H28" s="3" t="s">
        <v>200</v>
      </c>
      <c r="I28" s="3" t="s">
        <v>200</v>
      </c>
      <c r="J28" s="3" t="s">
        <v>200</v>
      </c>
      <c r="K28" s="3" t="s">
        <v>200</v>
      </c>
      <c r="L28" s="3" t="s">
        <v>200</v>
      </c>
      <c r="M28" s="3" t="s">
        <v>200</v>
      </c>
      <c r="N28" s="3"/>
      <c r="O28" s="3"/>
    </row>
    <row r="29" spans="1:15" x14ac:dyDescent="0.25">
      <c r="A29" s="3" t="s">
        <v>207</v>
      </c>
      <c r="B29" s="3" t="s">
        <v>216</v>
      </c>
      <c r="C29" s="3" t="s">
        <v>200</v>
      </c>
      <c r="D29" s="3">
        <v>6.81196</v>
      </c>
      <c r="E29" s="3" t="s">
        <v>200</v>
      </c>
      <c r="F29" s="3" t="s">
        <v>200</v>
      </c>
      <c r="G29" s="3" t="s">
        <v>200</v>
      </c>
      <c r="H29" s="3" t="s">
        <v>200</v>
      </c>
      <c r="I29" s="3">
        <v>7.8105399999999996</v>
      </c>
      <c r="J29" s="3" t="s">
        <v>200</v>
      </c>
      <c r="K29" s="3" t="s">
        <v>200</v>
      </c>
      <c r="L29" s="3" t="s">
        <v>200</v>
      </c>
      <c r="M29" s="3" t="s">
        <v>200</v>
      </c>
      <c r="N29" s="3"/>
      <c r="O29" s="3"/>
    </row>
    <row r="30" spans="1:15" x14ac:dyDescent="0.25">
      <c r="A30" s="3" t="s">
        <v>207</v>
      </c>
      <c r="B30" s="3" t="s">
        <v>217</v>
      </c>
      <c r="C30" s="3">
        <v>1.3575699999999999</v>
      </c>
      <c r="D30" s="3" t="s">
        <v>200</v>
      </c>
      <c r="E30" s="3" t="s">
        <v>200</v>
      </c>
      <c r="F30" s="3" t="s">
        <v>200</v>
      </c>
      <c r="G30" s="3" t="s">
        <v>200</v>
      </c>
      <c r="H30" s="3">
        <v>1.05722</v>
      </c>
      <c r="I30" s="3" t="s">
        <v>200</v>
      </c>
      <c r="J30" s="3" t="s">
        <v>200</v>
      </c>
      <c r="K30" s="3" t="s">
        <v>200</v>
      </c>
      <c r="L30" s="3" t="s">
        <v>200</v>
      </c>
      <c r="M30" s="3" t="s">
        <v>200</v>
      </c>
      <c r="N30" s="3"/>
      <c r="O30" s="3"/>
    </row>
    <row r="31" spans="1:15" x14ac:dyDescent="0.25">
      <c r="A31" s="3" t="s">
        <v>218</v>
      </c>
      <c r="B31" s="3" t="s">
        <v>246</v>
      </c>
      <c r="C31" s="3" t="s">
        <v>200</v>
      </c>
      <c r="D31" s="3" t="s">
        <v>200</v>
      </c>
      <c r="E31" s="3" t="s">
        <v>200</v>
      </c>
      <c r="F31" s="3">
        <v>25.794540000000001</v>
      </c>
      <c r="G31" s="3" t="s">
        <v>200</v>
      </c>
      <c r="H31" s="3" t="s">
        <v>200</v>
      </c>
      <c r="I31" s="3" t="s">
        <v>200</v>
      </c>
      <c r="J31" s="3" t="s">
        <v>200</v>
      </c>
      <c r="K31" s="3" t="s">
        <v>200</v>
      </c>
      <c r="L31" s="3" t="s">
        <v>200</v>
      </c>
      <c r="M31" s="3" t="s">
        <v>200</v>
      </c>
      <c r="N31" s="3"/>
      <c r="O31" s="3"/>
    </row>
    <row r="32" spans="1:15" x14ac:dyDescent="0.25">
      <c r="A32" s="3" t="s">
        <v>218</v>
      </c>
      <c r="B32" s="3" t="s">
        <v>219</v>
      </c>
      <c r="C32" s="3" t="s">
        <v>200</v>
      </c>
      <c r="D32" s="3" t="s">
        <v>200</v>
      </c>
      <c r="E32" s="3" t="s">
        <v>200</v>
      </c>
      <c r="F32" s="3" t="s">
        <v>200</v>
      </c>
      <c r="G32" s="3">
        <v>25.724959999999999</v>
      </c>
      <c r="H32" s="3" t="s">
        <v>200</v>
      </c>
      <c r="I32" s="3" t="s">
        <v>200</v>
      </c>
      <c r="J32" s="3" t="s">
        <v>200</v>
      </c>
      <c r="K32" s="3" t="s">
        <v>200</v>
      </c>
      <c r="L32" s="3" t="s">
        <v>200</v>
      </c>
      <c r="M32" s="3" t="s">
        <v>200</v>
      </c>
      <c r="N32" s="3"/>
      <c r="O32" s="3"/>
    </row>
    <row r="33" spans="1:15" x14ac:dyDescent="0.25">
      <c r="A33" s="3" t="s">
        <v>218</v>
      </c>
      <c r="B33" s="3" t="s">
        <v>247</v>
      </c>
      <c r="C33" s="3" t="s">
        <v>200</v>
      </c>
      <c r="D33" s="3">
        <v>5.6201800000000004</v>
      </c>
      <c r="E33" s="3" t="s">
        <v>200</v>
      </c>
      <c r="F33" s="3" t="s">
        <v>200</v>
      </c>
      <c r="G33" s="3" t="s">
        <v>200</v>
      </c>
      <c r="H33" s="3">
        <v>8.0318500000000004</v>
      </c>
      <c r="I33" s="3" t="s">
        <v>200</v>
      </c>
      <c r="J33" s="3" t="s">
        <v>200</v>
      </c>
      <c r="K33" s="3" t="s">
        <v>200</v>
      </c>
      <c r="L33" s="3" t="s">
        <v>200</v>
      </c>
      <c r="M33" s="3" t="s">
        <v>200</v>
      </c>
      <c r="N33" s="3"/>
      <c r="O33" s="3"/>
    </row>
    <row r="34" spans="1:15" x14ac:dyDescent="0.25">
      <c r="A34" s="3" t="s">
        <v>218</v>
      </c>
      <c r="B34" s="3" t="s">
        <v>221</v>
      </c>
      <c r="C34" s="3" t="s">
        <v>200</v>
      </c>
      <c r="D34" s="3" t="s">
        <v>200</v>
      </c>
      <c r="E34" s="3">
        <v>27.485900000000001</v>
      </c>
      <c r="F34" s="3" t="s">
        <v>200</v>
      </c>
      <c r="G34" s="3" t="s">
        <v>200</v>
      </c>
      <c r="H34" s="3" t="s">
        <v>200</v>
      </c>
      <c r="I34" s="3" t="s">
        <v>200</v>
      </c>
      <c r="J34" s="3" t="s">
        <v>200</v>
      </c>
      <c r="K34" s="3">
        <v>25.311119999999999</v>
      </c>
      <c r="L34" s="3" t="s">
        <v>200</v>
      </c>
      <c r="M34" s="3" t="s">
        <v>200</v>
      </c>
      <c r="N34" s="3"/>
      <c r="O34" s="3"/>
    </row>
    <row r="35" spans="1:15" x14ac:dyDescent="0.25">
      <c r="A35" s="3" t="s">
        <v>222</v>
      </c>
      <c r="B35" s="3" t="s">
        <v>223</v>
      </c>
      <c r="C35" s="3" t="s">
        <v>200</v>
      </c>
      <c r="D35" s="3" t="s">
        <v>200</v>
      </c>
      <c r="E35" s="3" t="s">
        <v>200</v>
      </c>
      <c r="F35" s="3" t="s">
        <v>200</v>
      </c>
      <c r="G35" s="3" t="s">
        <v>200</v>
      </c>
      <c r="H35" s="3">
        <v>7.6802200000000003</v>
      </c>
      <c r="I35" s="3" t="s">
        <v>200</v>
      </c>
      <c r="J35" s="3" t="s">
        <v>200</v>
      </c>
      <c r="K35" s="3" t="s">
        <v>200</v>
      </c>
      <c r="L35" s="3" t="s">
        <v>200</v>
      </c>
      <c r="M35" s="3" t="s">
        <v>200</v>
      </c>
      <c r="N35" s="3"/>
      <c r="O35" s="3"/>
    </row>
    <row r="36" spans="1:15" x14ac:dyDescent="0.25">
      <c r="A36" s="3" t="s">
        <v>222</v>
      </c>
      <c r="B36" s="3" t="s">
        <v>225</v>
      </c>
      <c r="C36" s="3">
        <v>3.9728599999999998</v>
      </c>
      <c r="D36" s="3" t="s">
        <v>200</v>
      </c>
      <c r="E36" s="3" t="s">
        <v>200</v>
      </c>
      <c r="F36" s="3" t="s">
        <v>200</v>
      </c>
      <c r="G36" s="3">
        <v>7.1142200000000004</v>
      </c>
      <c r="H36" s="3" t="s">
        <v>200</v>
      </c>
      <c r="I36" s="3" t="s">
        <v>200</v>
      </c>
      <c r="J36" s="3" t="s">
        <v>200</v>
      </c>
      <c r="K36" s="3" t="s">
        <v>200</v>
      </c>
      <c r="L36" s="3" t="s">
        <v>200</v>
      </c>
      <c r="M36" s="3" t="s">
        <v>200</v>
      </c>
      <c r="N36" s="3"/>
      <c r="O36" s="3"/>
    </row>
    <row r="37" spans="1:15" x14ac:dyDescent="0.25">
      <c r="A37" s="3" t="s">
        <v>222</v>
      </c>
      <c r="B37" s="3" t="s">
        <v>226</v>
      </c>
      <c r="C37" s="3" t="s">
        <v>200</v>
      </c>
      <c r="D37" s="3" t="s">
        <v>200</v>
      </c>
      <c r="E37" s="3" t="s">
        <v>200</v>
      </c>
      <c r="F37" s="3" t="s">
        <v>200</v>
      </c>
      <c r="G37" s="3">
        <v>7.3689099999999996</v>
      </c>
      <c r="H37" s="3" t="s">
        <v>200</v>
      </c>
      <c r="I37" s="3" t="s">
        <v>200</v>
      </c>
      <c r="J37" s="3" t="s">
        <v>200</v>
      </c>
      <c r="K37" s="3">
        <v>10.649850000000001</v>
      </c>
      <c r="L37" s="3" t="s">
        <v>200</v>
      </c>
      <c r="M37" s="3" t="s">
        <v>200</v>
      </c>
      <c r="N37" s="3"/>
      <c r="O37" s="3"/>
    </row>
    <row r="38" spans="1:15" x14ac:dyDescent="0.25">
      <c r="A38" s="3" t="s">
        <v>222</v>
      </c>
      <c r="B38" s="3" t="s">
        <v>248</v>
      </c>
      <c r="C38" s="3">
        <v>2.53301</v>
      </c>
      <c r="D38" s="3" t="s">
        <v>200</v>
      </c>
      <c r="E38" s="3" t="s">
        <v>200</v>
      </c>
      <c r="F38" s="3" t="s">
        <v>200</v>
      </c>
      <c r="G38" s="3" t="s">
        <v>200</v>
      </c>
      <c r="H38" s="3" t="s">
        <v>200</v>
      </c>
      <c r="I38" s="3">
        <v>2.4757899999999999</v>
      </c>
      <c r="J38" s="3" t="s">
        <v>200</v>
      </c>
      <c r="K38" s="3" t="s">
        <v>200</v>
      </c>
      <c r="L38" s="3" t="s">
        <v>200</v>
      </c>
      <c r="M38" s="3" t="s">
        <v>200</v>
      </c>
      <c r="N38" s="3"/>
      <c r="O38" s="3"/>
    </row>
    <row r="39" spans="1:15" x14ac:dyDescent="0.25">
      <c r="A39" s="3" t="s">
        <v>222</v>
      </c>
      <c r="B39" s="3" t="s">
        <v>249</v>
      </c>
      <c r="C39" s="3" t="s">
        <v>200</v>
      </c>
      <c r="D39" s="3">
        <v>2.157</v>
      </c>
      <c r="E39" s="3" t="s">
        <v>200</v>
      </c>
      <c r="F39" s="3" t="s">
        <v>200</v>
      </c>
      <c r="G39" s="3" t="s">
        <v>200</v>
      </c>
      <c r="H39" s="3" t="s">
        <v>200</v>
      </c>
      <c r="I39" s="3" t="s">
        <v>200</v>
      </c>
      <c r="J39" s="3" t="s">
        <v>200</v>
      </c>
      <c r="K39" s="3" t="s">
        <v>200</v>
      </c>
      <c r="L39" s="3" t="s">
        <v>200</v>
      </c>
      <c r="M39" s="3" t="s">
        <v>200</v>
      </c>
      <c r="N39" s="3"/>
      <c r="O39" s="3"/>
    </row>
    <row r="40" spans="1:15" x14ac:dyDescent="0.25">
      <c r="A40" s="3" t="s">
        <v>222</v>
      </c>
      <c r="B40" s="3" t="s">
        <v>250</v>
      </c>
      <c r="C40" s="3" t="s">
        <v>200</v>
      </c>
      <c r="D40" s="3" t="s">
        <v>200</v>
      </c>
      <c r="E40" s="3" t="s">
        <v>200</v>
      </c>
      <c r="F40" s="3">
        <v>19.98742</v>
      </c>
      <c r="G40" s="3" t="s">
        <v>200</v>
      </c>
      <c r="H40" s="3" t="s">
        <v>200</v>
      </c>
      <c r="I40" s="3" t="s">
        <v>200</v>
      </c>
      <c r="J40" s="3" t="s">
        <v>200</v>
      </c>
      <c r="K40" s="3" t="s">
        <v>200</v>
      </c>
      <c r="L40" s="3" t="s">
        <v>200</v>
      </c>
      <c r="M40" s="3" t="s">
        <v>200</v>
      </c>
      <c r="N40" s="3"/>
      <c r="O40" s="3"/>
    </row>
    <row r="41" spans="1:15" x14ac:dyDescent="0.25">
      <c r="A41" s="3" t="s">
        <v>222</v>
      </c>
      <c r="B41" s="3" t="s">
        <v>266</v>
      </c>
      <c r="C41" s="3" t="s">
        <v>200</v>
      </c>
      <c r="D41" s="3" t="s">
        <v>200</v>
      </c>
      <c r="E41" s="3" t="s">
        <v>200</v>
      </c>
      <c r="F41" s="3" t="s">
        <v>200</v>
      </c>
      <c r="G41" s="3" t="s">
        <v>200</v>
      </c>
      <c r="H41" s="3" t="s">
        <v>200</v>
      </c>
      <c r="I41" s="3">
        <v>19.75441</v>
      </c>
      <c r="J41" s="3" t="s">
        <v>200</v>
      </c>
      <c r="K41" s="3" t="s">
        <v>200</v>
      </c>
      <c r="L41" s="3" t="s">
        <v>200</v>
      </c>
      <c r="M41" s="3" t="s">
        <v>200</v>
      </c>
      <c r="N41" s="3"/>
      <c r="O41" s="3"/>
    </row>
    <row r="42" spans="1:15" x14ac:dyDescent="0.25">
      <c r="A42" s="3" t="s">
        <v>222</v>
      </c>
      <c r="B42" s="3" t="s">
        <v>251</v>
      </c>
      <c r="C42" s="3" t="s">
        <v>200</v>
      </c>
      <c r="D42" s="3" t="s">
        <v>200</v>
      </c>
      <c r="E42" s="3" t="s">
        <v>200</v>
      </c>
      <c r="F42" s="3">
        <v>4.4399100000000002</v>
      </c>
      <c r="G42" s="3" t="s">
        <v>200</v>
      </c>
      <c r="H42" s="3" t="s">
        <v>200</v>
      </c>
      <c r="I42" s="3" t="s">
        <v>200</v>
      </c>
      <c r="J42" s="3" t="s">
        <v>200</v>
      </c>
      <c r="K42" s="3">
        <v>3.7601900000000001</v>
      </c>
      <c r="L42" s="3" t="s">
        <v>200</v>
      </c>
      <c r="M42" s="3" t="s">
        <v>200</v>
      </c>
      <c r="N42" s="3"/>
      <c r="O42" s="3"/>
    </row>
    <row r="43" spans="1:15" x14ac:dyDescent="0.25">
      <c r="A43" s="3" t="s">
        <v>222</v>
      </c>
      <c r="B43" s="3" t="s">
        <v>227</v>
      </c>
      <c r="C43" s="3">
        <v>4.9255100000000001</v>
      </c>
      <c r="D43" s="3" t="s">
        <v>200</v>
      </c>
      <c r="E43" s="3" t="s">
        <v>200</v>
      </c>
      <c r="F43" s="3" t="s">
        <v>200</v>
      </c>
      <c r="G43" s="3" t="s">
        <v>200</v>
      </c>
      <c r="H43" s="3">
        <v>6.9055499999999999</v>
      </c>
      <c r="I43" s="3" t="s">
        <v>200</v>
      </c>
      <c r="J43" s="3" t="s">
        <v>200</v>
      </c>
      <c r="K43" s="3" t="s">
        <v>200</v>
      </c>
      <c r="L43" s="3">
        <v>4.4379799999999996</v>
      </c>
      <c r="M43" s="3" t="s">
        <v>200</v>
      </c>
      <c r="N43" s="3"/>
      <c r="O43" s="3"/>
    </row>
    <row r="44" spans="1:15" x14ac:dyDescent="0.25">
      <c r="A44" s="3" t="s">
        <v>228</v>
      </c>
      <c r="B44" s="3" t="s">
        <v>229</v>
      </c>
      <c r="C44" s="3" t="s">
        <v>200</v>
      </c>
      <c r="D44" s="3">
        <v>7.9547299999999996</v>
      </c>
      <c r="E44" s="3" t="s">
        <v>200</v>
      </c>
      <c r="F44" s="3" t="s">
        <v>200</v>
      </c>
      <c r="G44" s="3">
        <v>8.5904699999999998</v>
      </c>
      <c r="H44" s="3" t="s">
        <v>200</v>
      </c>
      <c r="I44" s="3" t="s">
        <v>200</v>
      </c>
      <c r="J44" s="3" t="s">
        <v>200</v>
      </c>
      <c r="K44" s="3">
        <v>6.7471399999999999</v>
      </c>
      <c r="L44" s="3" t="s">
        <v>200</v>
      </c>
      <c r="M44" s="3" t="s">
        <v>200</v>
      </c>
      <c r="N44" s="3"/>
      <c r="O44" s="3"/>
    </row>
    <row r="45" spans="1:15" x14ac:dyDescent="0.25">
      <c r="A45" s="3" t="s">
        <v>228</v>
      </c>
      <c r="B45" s="3" t="s">
        <v>230</v>
      </c>
      <c r="C45" s="3">
        <v>2.72811</v>
      </c>
      <c r="D45" s="3" t="s">
        <v>200</v>
      </c>
      <c r="E45" s="3" t="s">
        <v>200</v>
      </c>
      <c r="F45" s="3" t="s">
        <v>200</v>
      </c>
      <c r="G45" s="3" t="s">
        <v>200</v>
      </c>
      <c r="H45" s="3" t="s">
        <v>200</v>
      </c>
      <c r="I45" s="3" t="s">
        <v>200</v>
      </c>
      <c r="J45" s="3" t="s">
        <v>200</v>
      </c>
      <c r="K45" s="3" t="s">
        <v>200</v>
      </c>
      <c r="L45" s="3" t="s">
        <v>200</v>
      </c>
      <c r="M45" s="3" t="s">
        <v>200</v>
      </c>
      <c r="N45" s="3"/>
      <c r="O45" s="3"/>
    </row>
    <row r="46" spans="1:15" x14ac:dyDescent="0.25">
      <c r="A46" s="3" t="s">
        <v>228</v>
      </c>
      <c r="B46" s="3" t="s">
        <v>232</v>
      </c>
      <c r="C46" s="3" t="s">
        <v>200</v>
      </c>
      <c r="D46" s="3" t="s">
        <v>200</v>
      </c>
      <c r="E46" s="3">
        <v>3.5863200000000002</v>
      </c>
      <c r="F46" s="3" t="s">
        <v>200</v>
      </c>
      <c r="G46" s="3" t="s">
        <v>200</v>
      </c>
      <c r="H46" s="3" t="s">
        <v>200</v>
      </c>
      <c r="I46" s="3">
        <v>7.4887800000000002</v>
      </c>
      <c r="J46" s="3" t="s">
        <v>200</v>
      </c>
      <c r="K46" s="3" t="s">
        <v>200</v>
      </c>
      <c r="L46" s="3" t="s">
        <v>200</v>
      </c>
      <c r="M46" s="3" t="s">
        <v>200</v>
      </c>
      <c r="N46" s="3"/>
      <c r="O46" s="3"/>
    </row>
    <row r="47" spans="1:15" x14ac:dyDescent="0.25">
      <c r="A47" s="3" t="s">
        <v>228</v>
      </c>
      <c r="B47" s="3" t="s">
        <v>233</v>
      </c>
      <c r="C47" s="3">
        <v>2.5319699999999998</v>
      </c>
      <c r="D47" s="3" t="s">
        <v>200</v>
      </c>
      <c r="E47" s="3" t="s">
        <v>200</v>
      </c>
      <c r="F47" s="3">
        <v>7.8015400000000001</v>
      </c>
      <c r="G47" s="3" t="s">
        <v>200</v>
      </c>
      <c r="H47" s="3" t="s">
        <v>200</v>
      </c>
      <c r="I47" s="3" t="s">
        <v>200</v>
      </c>
      <c r="J47" s="3" t="s">
        <v>200</v>
      </c>
      <c r="K47" s="3">
        <v>7.25542</v>
      </c>
      <c r="L47" s="3" t="s">
        <v>200</v>
      </c>
      <c r="M47" s="3" t="s">
        <v>200</v>
      </c>
      <c r="N47" s="3"/>
      <c r="O47" s="3"/>
    </row>
    <row r="48" spans="1:15" x14ac:dyDescent="0.25">
      <c r="A48" s="3" t="s">
        <v>228</v>
      </c>
      <c r="B48" s="3" t="s">
        <v>234</v>
      </c>
      <c r="C48" s="3" t="s">
        <v>200</v>
      </c>
      <c r="D48" s="3" t="s">
        <v>200</v>
      </c>
      <c r="E48" s="3" t="s">
        <v>200</v>
      </c>
      <c r="F48" s="3" t="s">
        <v>200</v>
      </c>
      <c r="G48" s="3">
        <v>4.7686999999999999</v>
      </c>
      <c r="H48" s="3" t="s">
        <v>200</v>
      </c>
      <c r="I48" s="3" t="s">
        <v>200</v>
      </c>
      <c r="J48" s="3" t="s">
        <v>200</v>
      </c>
      <c r="K48" s="3">
        <v>5.0419499999999999</v>
      </c>
      <c r="L48" s="3" t="s">
        <v>200</v>
      </c>
      <c r="M48" s="3" t="s">
        <v>200</v>
      </c>
      <c r="N48" s="3"/>
      <c r="O48" s="3"/>
    </row>
    <row r="49" spans="1:15" x14ac:dyDescent="0.25">
      <c r="A49" s="3" t="s">
        <v>228</v>
      </c>
      <c r="B49" s="3" t="s">
        <v>252</v>
      </c>
      <c r="C49" s="3" t="s">
        <v>200</v>
      </c>
      <c r="D49" s="3" t="s">
        <v>200</v>
      </c>
      <c r="E49" s="3">
        <v>12.358510000000001</v>
      </c>
      <c r="F49" s="3" t="s">
        <v>200</v>
      </c>
      <c r="G49" s="3" t="s">
        <v>200</v>
      </c>
      <c r="H49" s="3" t="s">
        <v>200</v>
      </c>
      <c r="I49" s="3">
        <v>9.9711800000000004</v>
      </c>
      <c r="J49" s="3" t="s">
        <v>200</v>
      </c>
      <c r="K49" s="3">
        <v>9.3217700000000008</v>
      </c>
      <c r="L49" s="3" t="s">
        <v>200</v>
      </c>
      <c r="M49" s="3" t="s">
        <v>200</v>
      </c>
      <c r="N49" s="3"/>
      <c r="O49" s="3"/>
    </row>
    <row r="50" spans="1:15" x14ac:dyDescent="0.25">
      <c r="A50" s="3" t="s">
        <v>228</v>
      </c>
      <c r="B50" s="3" t="s">
        <v>235</v>
      </c>
      <c r="C50" s="3" t="s">
        <v>200</v>
      </c>
      <c r="D50" s="3" t="s">
        <v>200</v>
      </c>
      <c r="E50" s="3" t="s">
        <v>200</v>
      </c>
      <c r="F50" s="3" t="s">
        <v>200</v>
      </c>
      <c r="G50" s="3">
        <v>1.73499</v>
      </c>
      <c r="H50" s="3" t="s">
        <v>200</v>
      </c>
      <c r="I50" s="3" t="s">
        <v>200</v>
      </c>
      <c r="J50" s="3" t="s">
        <v>200</v>
      </c>
      <c r="K50" s="3" t="s">
        <v>200</v>
      </c>
      <c r="L50" s="3" t="s">
        <v>200</v>
      </c>
      <c r="M50" s="3" t="s">
        <v>200</v>
      </c>
      <c r="N50" s="3"/>
      <c r="O50" s="3"/>
    </row>
    <row r="51" spans="1:15" x14ac:dyDescent="0.25">
      <c r="A51" s="3" t="s">
        <v>228</v>
      </c>
      <c r="B51" s="3" t="s">
        <v>236</v>
      </c>
      <c r="C51" s="3" t="s">
        <v>200</v>
      </c>
      <c r="D51" s="3" t="s">
        <v>200</v>
      </c>
      <c r="E51" s="3" t="s">
        <v>200</v>
      </c>
      <c r="F51" s="3">
        <v>4.8424899999999997</v>
      </c>
      <c r="G51" s="3" t="s">
        <v>200</v>
      </c>
      <c r="H51" s="3" t="s">
        <v>200</v>
      </c>
      <c r="I51" s="3" t="s">
        <v>200</v>
      </c>
      <c r="J51" s="3" t="s">
        <v>200</v>
      </c>
      <c r="K51" s="3" t="s">
        <v>200</v>
      </c>
      <c r="L51" s="3" t="s">
        <v>200</v>
      </c>
      <c r="M51" s="3" t="s">
        <v>200</v>
      </c>
      <c r="N51" s="3"/>
      <c r="O51" s="3"/>
    </row>
    <row r="52" spans="1:15" x14ac:dyDescent="0.25">
      <c r="A52" s="3" t="s">
        <v>228</v>
      </c>
      <c r="B52" s="3" t="s">
        <v>237</v>
      </c>
      <c r="C52" s="3" t="s">
        <v>200</v>
      </c>
      <c r="D52" s="3" t="s">
        <v>200</v>
      </c>
      <c r="E52" s="3" t="s">
        <v>200</v>
      </c>
      <c r="F52" s="3">
        <v>6.5209200000000003</v>
      </c>
      <c r="G52" s="3" t="s">
        <v>200</v>
      </c>
      <c r="H52" s="3">
        <v>5.5779199999999998</v>
      </c>
      <c r="I52" s="3" t="s">
        <v>200</v>
      </c>
      <c r="J52" s="3" t="s">
        <v>200</v>
      </c>
      <c r="K52" s="3">
        <v>5.1671500000000004</v>
      </c>
      <c r="L52" s="3" t="s">
        <v>200</v>
      </c>
      <c r="M52" s="3" t="s">
        <v>200</v>
      </c>
      <c r="N52" s="3"/>
      <c r="O52" s="3"/>
    </row>
    <row r="53" spans="1:15" x14ac:dyDescent="0.25">
      <c r="A53" s="3" t="s">
        <v>228</v>
      </c>
      <c r="B53" s="3" t="s">
        <v>238</v>
      </c>
      <c r="C53" s="3" t="s">
        <v>200</v>
      </c>
      <c r="D53" s="3" t="s">
        <v>200</v>
      </c>
      <c r="E53" s="3">
        <v>2.1409699999999998</v>
      </c>
      <c r="F53" s="3" t="s">
        <v>200</v>
      </c>
      <c r="G53" s="3" t="s">
        <v>200</v>
      </c>
      <c r="H53" s="3" t="s">
        <v>200</v>
      </c>
      <c r="I53" s="3" t="s">
        <v>200</v>
      </c>
      <c r="J53" s="3" t="s">
        <v>200</v>
      </c>
      <c r="K53" s="3" t="s">
        <v>200</v>
      </c>
      <c r="L53" s="3" t="s">
        <v>200</v>
      </c>
      <c r="M53" s="3" t="s">
        <v>200</v>
      </c>
      <c r="N53" s="3"/>
      <c r="O53" s="3"/>
    </row>
    <row r="54" spans="1:15" x14ac:dyDescent="0.25">
      <c r="A54" s="3" t="s">
        <v>228</v>
      </c>
      <c r="B54" s="3" t="s">
        <v>253</v>
      </c>
      <c r="C54" s="3" t="s">
        <v>200</v>
      </c>
      <c r="D54" s="3">
        <v>12.12738</v>
      </c>
      <c r="E54" s="3" t="s">
        <v>200</v>
      </c>
      <c r="F54" s="3">
        <v>10.87115</v>
      </c>
      <c r="G54" s="3" t="s">
        <v>200</v>
      </c>
      <c r="H54" s="3" t="s">
        <v>200</v>
      </c>
      <c r="I54" s="3">
        <v>12.55396</v>
      </c>
      <c r="J54" s="3" t="s">
        <v>200</v>
      </c>
      <c r="K54" s="3">
        <v>11.91189</v>
      </c>
      <c r="L54" s="3" t="s">
        <v>200</v>
      </c>
      <c r="M54" s="3" t="s">
        <v>200</v>
      </c>
      <c r="N54" s="3"/>
      <c r="O54" s="3"/>
    </row>
    <row r="55" spans="1:15" x14ac:dyDescent="0.25">
      <c r="A55" s="3" t="s">
        <v>228</v>
      </c>
      <c r="B55" s="3" t="s">
        <v>239</v>
      </c>
      <c r="C55" s="3" t="s">
        <v>200</v>
      </c>
      <c r="D55" s="3">
        <v>4.4000899999999996</v>
      </c>
      <c r="E55" s="3" t="s">
        <v>200</v>
      </c>
      <c r="F55" s="3" t="s">
        <v>200</v>
      </c>
      <c r="G55" s="3" t="s">
        <v>200</v>
      </c>
      <c r="H55" s="3" t="s">
        <v>200</v>
      </c>
      <c r="I55" s="3">
        <v>5.9346199999999998</v>
      </c>
      <c r="J55" s="3">
        <v>7.0913000000000004</v>
      </c>
      <c r="K55" s="3" t="s">
        <v>200</v>
      </c>
      <c r="L55" s="3" t="s">
        <v>200</v>
      </c>
      <c r="M55" s="3" t="s">
        <v>200</v>
      </c>
      <c r="N55" s="3"/>
      <c r="O55" s="3"/>
    </row>
    <row r="56" spans="1:15" x14ac:dyDescent="0.25">
      <c r="A56" s="3" t="s">
        <v>228</v>
      </c>
      <c r="B56" s="3" t="s">
        <v>240</v>
      </c>
      <c r="C56" s="3" t="s">
        <v>200</v>
      </c>
      <c r="D56" s="3" t="s">
        <v>200</v>
      </c>
      <c r="E56" s="3" t="s">
        <v>200</v>
      </c>
      <c r="F56" s="3">
        <v>4.7694799999999997</v>
      </c>
      <c r="G56" s="3" t="s">
        <v>200</v>
      </c>
      <c r="H56" s="3" t="s">
        <v>200</v>
      </c>
      <c r="I56" s="3" t="s">
        <v>200</v>
      </c>
      <c r="J56" s="3">
        <v>3.19232</v>
      </c>
      <c r="K56" s="3" t="s">
        <v>200</v>
      </c>
      <c r="L56" s="3" t="s">
        <v>200</v>
      </c>
      <c r="M56" s="3" t="s">
        <v>200</v>
      </c>
      <c r="N56" s="3"/>
      <c r="O56" s="3"/>
    </row>
    <row r="57" spans="1:15" x14ac:dyDescent="0.25">
      <c r="A57" s="3" t="s">
        <v>228</v>
      </c>
      <c r="B57" s="3" t="s">
        <v>241</v>
      </c>
      <c r="C57" s="3">
        <v>7.5125200000000003</v>
      </c>
      <c r="D57" s="3" t="s">
        <v>200</v>
      </c>
      <c r="E57" s="3" t="s">
        <v>200</v>
      </c>
      <c r="F57" s="3" t="s">
        <v>200</v>
      </c>
      <c r="G57" s="3">
        <v>11.124549999999999</v>
      </c>
      <c r="H57" s="3" t="s">
        <v>200</v>
      </c>
      <c r="I57" s="3" t="s">
        <v>200</v>
      </c>
      <c r="J57" s="3">
        <v>10.407220000000001</v>
      </c>
      <c r="K57" s="3" t="s">
        <v>200</v>
      </c>
      <c r="L57" s="3" t="s">
        <v>200</v>
      </c>
      <c r="M57" s="3" t="s">
        <v>200</v>
      </c>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406</v>
      </c>
    </row>
    <row r="4" spans="1:15" x14ac:dyDescent="0.25">
      <c r="A4" t="s">
        <v>407</v>
      </c>
    </row>
    <row r="5" spans="1:15" ht="21" x14ac:dyDescent="0.35">
      <c r="A5" s="7" t="s">
        <v>180</v>
      </c>
    </row>
    <row r="6" spans="1:15" x14ac:dyDescent="0.25">
      <c r="A6" t="s">
        <v>400</v>
      </c>
    </row>
    <row r="7" spans="1:15" x14ac:dyDescent="0.25">
      <c r="A7" t="s">
        <v>408</v>
      </c>
    </row>
    <row r="8" spans="1:15" x14ac:dyDescent="0.25">
      <c r="A8" t="s">
        <v>413</v>
      </c>
    </row>
    <row r="9" spans="1:15" x14ac:dyDescent="0.25">
      <c r="A9" t="s">
        <v>415</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1.2936000000000001</v>
      </c>
      <c r="D14" s="3" t="s">
        <v>200</v>
      </c>
      <c r="E14" s="3" t="s">
        <v>200</v>
      </c>
      <c r="F14" s="3" t="s">
        <v>200</v>
      </c>
      <c r="G14" s="3" t="s">
        <v>200</v>
      </c>
      <c r="H14" s="3" t="s">
        <v>200</v>
      </c>
      <c r="I14" s="3" t="s">
        <v>200</v>
      </c>
      <c r="J14" s="3">
        <v>1.6503000000000001</v>
      </c>
      <c r="K14" s="3" t="s">
        <v>200</v>
      </c>
      <c r="L14" s="3" t="s">
        <v>200</v>
      </c>
      <c r="M14" s="3" t="s">
        <v>200</v>
      </c>
      <c r="N14" s="3"/>
      <c r="O14" s="3"/>
    </row>
    <row r="15" spans="1:15" x14ac:dyDescent="0.25">
      <c r="A15" s="3" t="s">
        <v>198</v>
      </c>
      <c r="B15" s="3" t="s">
        <v>201</v>
      </c>
      <c r="C15" s="3" t="s">
        <v>200</v>
      </c>
      <c r="D15" s="3">
        <v>10.006410000000001</v>
      </c>
      <c r="E15" s="3" t="s">
        <v>200</v>
      </c>
      <c r="F15" s="3" t="s">
        <v>200</v>
      </c>
      <c r="G15" s="3">
        <v>11.41113</v>
      </c>
      <c r="H15" s="3" t="s">
        <v>200</v>
      </c>
      <c r="I15" s="3" t="s">
        <v>200</v>
      </c>
      <c r="J15" s="3" t="s">
        <v>200</v>
      </c>
      <c r="K15" s="3" t="s">
        <v>200</v>
      </c>
      <c r="L15" s="3" t="s">
        <v>200</v>
      </c>
      <c r="M15" s="3" t="s">
        <v>200</v>
      </c>
      <c r="N15" s="3"/>
      <c r="O15" s="3"/>
    </row>
    <row r="16" spans="1:15" x14ac:dyDescent="0.25">
      <c r="A16" s="3" t="s">
        <v>198</v>
      </c>
      <c r="B16" s="3" t="s">
        <v>265</v>
      </c>
      <c r="C16" s="3">
        <v>1.6475</v>
      </c>
      <c r="D16" s="3" t="s">
        <v>200</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v>1.4908699999999999</v>
      </c>
      <c r="H17" s="3" t="s">
        <v>200</v>
      </c>
      <c r="I17" s="3" t="s">
        <v>200</v>
      </c>
      <c r="J17" s="3" t="s">
        <v>200</v>
      </c>
      <c r="K17" s="3" t="s">
        <v>200</v>
      </c>
      <c r="L17" s="3" t="s">
        <v>200</v>
      </c>
      <c r="M17" s="3" t="s">
        <v>200</v>
      </c>
      <c r="N17" s="3"/>
      <c r="O17" s="3"/>
    </row>
    <row r="18" spans="1:15" x14ac:dyDescent="0.25">
      <c r="A18" s="3" t="s">
        <v>198</v>
      </c>
      <c r="B18" s="3" t="s">
        <v>203</v>
      </c>
      <c r="C18" s="3" t="s">
        <v>200</v>
      </c>
      <c r="D18" s="3" t="s">
        <v>200</v>
      </c>
      <c r="E18" s="3">
        <v>10.020049999999999</v>
      </c>
      <c r="F18" s="3" t="s">
        <v>200</v>
      </c>
      <c r="G18" s="3" t="s">
        <v>200</v>
      </c>
      <c r="H18" s="3">
        <v>15.16187</v>
      </c>
      <c r="I18" s="3" t="s">
        <v>200</v>
      </c>
      <c r="J18" s="3" t="s">
        <v>200</v>
      </c>
      <c r="K18" s="3" t="s">
        <v>200</v>
      </c>
      <c r="L18" s="3" t="s">
        <v>200</v>
      </c>
      <c r="M18" s="3" t="s">
        <v>200</v>
      </c>
      <c r="N18" s="3"/>
      <c r="O18" s="3"/>
    </row>
    <row r="19" spans="1:15" x14ac:dyDescent="0.25">
      <c r="A19" s="3" t="s">
        <v>198</v>
      </c>
      <c r="B19" s="3" t="s">
        <v>204</v>
      </c>
      <c r="C19" s="3">
        <v>4.4549500000000002</v>
      </c>
      <c r="D19" s="3" t="s">
        <v>200</v>
      </c>
      <c r="E19" s="3" t="s">
        <v>200</v>
      </c>
      <c r="F19" s="3">
        <v>5.3154399999999997</v>
      </c>
      <c r="G19" s="3" t="s">
        <v>200</v>
      </c>
      <c r="H19" s="3" t="s">
        <v>200</v>
      </c>
      <c r="I19" s="3" t="s">
        <v>200</v>
      </c>
      <c r="J19" s="3" t="s">
        <v>200</v>
      </c>
      <c r="K19" s="3" t="s">
        <v>200</v>
      </c>
      <c r="L19" s="3" t="s">
        <v>200</v>
      </c>
      <c r="M19" s="3" t="s">
        <v>200</v>
      </c>
      <c r="N19" s="3"/>
      <c r="O19" s="3"/>
    </row>
    <row r="20" spans="1:15" x14ac:dyDescent="0.25">
      <c r="A20" s="3" t="s">
        <v>198</v>
      </c>
      <c r="B20" s="3" t="s">
        <v>365</v>
      </c>
      <c r="C20" s="3" t="s">
        <v>200</v>
      </c>
      <c r="D20" s="3" t="s">
        <v>200</v>
      </c>
      <c r="E20" s="3">
        <v>11.74779</v>
      </c>
      <c r="F20" s="3" t="s">
        <v>200</v>
      </c>
      <c r="G20" s="3" t="s">
        <v>200</v>
      </c>
      <c r="H20" s="3" t="s">
        <v>200</v>
      </c>
      <c r="I20" s="3" t="s">
        <v>200</v>
      </c>
      <c r="J20" s="3" t="s">
        <v>200</v>
      </c>
      <c r="K20" s="3" t="s">
        <v>200</v>
      </c>
      <c r="L20" s="3" t="s">
        <v>200</v>
      </c>
      <c r="M20" s="3" t="s">
        <v>200</v>
      </c>
      <c r="N20" s="3"/>
      <c r="O20" s="3"/>
    </row>
    <row r="21" spans="1:15" x14ac:dyDescent="0.25">
      <c r="A21" s="3" t="s">
        <v>198</v>
      </c>
      <c r="B21" s="3" t="s">
        <v>206</v>
      </c>
      <c r="C21" s="3" t="s">
        <v>200</v>
      </c>
      <c r="D21" s="3" t="s">
        <v>200</v>
      </c>
      <c r="E21" s="3" t="s">
        <v>200</v>
      </c>
      <c r="F21" s="3" t="s">
        <v>200</v>
      </c>
      <c r="G21" s="3">
        <v>5.9526599999999998</v>
      </c>
      <c r="H21" s="3" t="s">
        <v>200</v>
      </c>
      <c r="I21" s="3" t="s">
        <v>200</v>
      </c>
      <c r="J21" s="3" t="s">
        <v>200</v>
      </c>
      <c r="K21" s="3" t="s">
        <v>200</v>
      </c>
      <c r="L21" s="3" t="s">
        <v>200</v>
      </c>
      <c r="M21" s="3" t="s">
        <v>200</v>
      </c>
      <c r="N21" s="3"/>
      <c r="O21" s="3"/>
    </row>
    <row r="22" spans="1:15" x14ac:dyDescent="0.25">
      <c r="A22" s="3" t="s">
        <v>207</v>
      </c>
      <c r="B22" s="3" t="s">
        <v>208</v>
      </c>
      <c r="C22" s="3" t="s">
        <v>200</v>
      </c>
      <c r="D22" s="3" t="s">
        <v>200</v>
      </c>
      <c r="E22" s="3">
        <v>14.179550000000001</v>
      </c>
      <c r="F22" s="3" t="s">
        <v>200</v>
      </c>
      <c r="G22" s="3" t="s">
        <v>200</v>
      </c>
      <c r="H22" s="3" t="s">
        <v>200</v>
      </c>
      <c r="I22" s="3" t="s">
        <v>200</v>
      </c>
      <c r="J22" s="3" t="s">
        <v>200</v>
      </c>
      <c r="K22" s="3" t="s">
        <v>200</v>
      </c>
      <c r="L22" s="3" t="s">
        <v>200</v>
      </c>
      <c r="M22" s="3" t="s">
        <v>200</v>
      </c>
      <c r="N22" s="3"/>
      <c r="O22" s="3"/>
    </row>
    <row r="23" spans="1:15" x14ac:dyDescent="0.25">
      <c r="A23" s="3" t="s">
        <v>207</v>
      </c>
      <c r="B23" s="3" t="s">
        <v>257</v>
      </c>
      <c r="C23" s="3" t="s">
        <v>200</v>
      </c>
      <c r="D23" s="3">
        <v>8.2887299999999993</v>
      </c>
      <c r="E23" s="3" t="s">
        <v>200</v>
      </c>
      <c r="F23" s="3" t="s">
        <v>200</v>
      </c>
      <c r="G23" s="3" t="s">
        <v>200</v>
      </c>
      <c r="H23" s="3" t="s">
        <v>200</v>
      </c>
      <c r="I23" s="3">
        <v>8.3265399999999996</v>
      </c>
      <c r="J23" s="3" t="s">
        <v>200</v>
      </c>
      <c r="K23" s="3" t="s">
        <v>200</v>
      </c>
      <c r="L23" s="3" t="s">
        <v>200</v>
      </c>
      <c r="M23" s="3" t="s">
        <v>200</v>
      </c>
      <c r="N23" s="3"/>
      <c r="O23" s="3"/>
    </row>
    <row r="24" spans="1:15" x14ac:dyDescent="0.25">
      <c r="A24" s="3" t="s">
        <v>207</v>
      </c>
      <c r="B24" s="3" t="s">
        <v>210</v>
      </c>
      <c r="C24" s="3" t="s">
        <v>200</v>
      </c>
      <c r="D24" s="3" t="s">
        <v>200</v>
      </c>
      <c r="E24" s="3" t="s">
        <v>200</v>
      </c>
      <c r="F24" s="3" t="s">
        <v>200</v>
      </c>
      <c r="G24" s="3">
        <v>11.84248</v>
      </c>
      <c r="H24" s="3" t="s">
        <v>200</v>
      </c>
      <c r="I24" s="3" t="s">
        <v>200</v>
      </c>
      <c r="J24" s="3" t="s">
        <v>200</v>
      </c>
      <c r="K24" s="3" t="s">
        <v>200</v>
      </c>
      <c r="L24" s="3" t="s">
        <v>200</v>
      </c>
      <c r="M24" s="3" t="s">
        <v>200</v>
      </c>
      <c r="N24" s="3"/>
      <c r="O24" s="3"/>
    </row>
    <row r="25" spans="1:15" x14ac:dyDescent="0.25">
      <c r="A25" s="3" t="s">
        <v>207</v>
      </c>
      <c r="B25" s="3" t="s">
        <v>211</v>
      </c>
      <c r="C25" s="3" t="s">
        <v>200</v>
      </c>
      <c r="D25" s="3" t="s">
        <v>200</v>
      </c>
      <c r="E25" s="3" t="s">
        <v>200</v>
      </c>
      <c r="F25" s="3" t="s">
        <v>200</v>
      </c>
      <c r="G25" s="3" t="s">
        <v>200</v>
      </c>
      <c r="H25" s="3" t="s">
        <v>200</v>
      </c>
      <c r="I25" s="3" t="s">
        <v>200</v>
      </c>
      <c r="J25" s="3" t="s">
        <v>200</v>
      </c>
      <c r="K25" s="3">
        <v>5.3223799999999999</v>
      </c>
      <c r="L25" s="3" t="s">
        <v>200</v>
      </c>
      <c r="M25" s="3" t="s">
        <v>200</v>
      </c>
      <c r="N25" s="3"/>
      <c r="O25" s="3"/>
    </row>
    <row r="26" spans="1:15" x14ac:dyDescent="0.25">
      <c r="A26" s="3" t="s">
        <v>207</v>
      </c>
      <c r="B26" s="3" t="s">
        <v>213</v>
      </c>
      <c r="C26" s="3">
        <v>1.4640899999999999</v>
      </c>
      <c r="D26" s="3" t="s">
        <v>200</v>
      </c>
      <c r="E26" s="3" t="s">
        <v>200</v>
      </c>
      <c r="F26" s="3" t="s">
        <v>200</v>
      </c>
      <c r="G26" s="3" t="s">
        <v>200</v>
      </c>
      <c r="H26" s="3">
        <v>2.9753400000000001</v>
      </c>
      <c r="I26" s="3" t="s">
        <v>200</v>
      </c>
      <c r="J26" s="3" t="s">
        <v>200</v>
      </c>
      <c r="K26" s="3" t="s">
        <v>200</v>
      </c>
      <c r="L26" s="3" t="s">
        <v>200</v>
      </c>
      <c r="M26" s="3" t="s">
        <v>200</v>
      </c>
      <c r="N26" s="3"/>
      <c r="O26" s="3"/>
    </row>
    <row r="27" spans="1:15" x14ac:dyDescent="0.25">
      <c r="A27" s="3" t="s">
        <v>207</v>
      </c>
      <c r="B27" s="3" t="s">
        <v>215</v>
      </c>
      <c r="C27" s="3">
        <v>2.0114399999999999</v>
      </c>
      <c r="D27" s="3" t="s">
        <v>200</v>
      </c>
      <c r="E27" s="3" t="s">
        <v>200</v>
      </c>
      <c r="F27" s="3" t="s">
        <v>200</v>
      </c>
      <c r="G27" s="3" t="s">
        <v>200</v>
      </c>
      <c r="H27" s="3" t="s">
        <v>200</v>
      </c>
      <c r="I27" s="3" t="s">
        <v>200</v>
      </c>
      <c r="J27" s="3" t="s">
        <v>200</v>
      </c>
      <c r="K27" s="3" t="s">
        <v>200</v>
      </c>
      <c r="L27" s="3" t="s">
        <v>200</v>
      </c>
      <c r="M27" s="3" t="s">
        <v>200</v>
      </c>
      <c r="N27" s="3"/>
      <c r="O27" s="3"/>
    </row>
    <row r="28" spans="1:15" x14ac:dyDescent="0.25">
      <c r="A28" s="3" t="s">
        <v>207</v>
      </c>
      <c r="B28" s="3" t="s">
        <v>261</v>
      </c>
      <c r="C28" s="3" t="s">
        <v>200</v>
      </c>
      <c r="D28" s="3" t="s">
        <v>200</v>
      </c>
      <c r="E28" s="3" t="s">
        <v>200</v>
      </c>
      <c r="F28" s="3" t="s">
        <v>200</v>
      </c>
      <c r="G28" s="3">
        <v>15.61652</v>
      </c>
      <c r="H28" s="3" t="s">
        <v>200</v>
      </c>
      <c r="I28" s="3" t="s">
        <v>200</v>
      </c>
      <c r="J28" s="3" t="s">
        <v>200</v>
      </c>
      <c r="K28" s="3" t="s">
        <v>200</v>
      </c>
      <c r="L28" s="3" t="s">
        <v>200</v>
      </c>
      <c r="M28" s="3" t="s">
        <v>200</v>
      </c>
      <c r="N28" s="3"/>
      <c r="O28" s="3"/>
    </row>
    <row r="29" spans="1:15" x14ac:dyDescent="0.25">
      <c r="A29" s="3" t="s">
        <v>207</v>
      </c>
      <c r="B29" s="3" t="s">
        <v>216</v>
      </c>
      <c r="C29" s="3" t="s">
        <v>200</v>
      </c>
      <c r="D29" s="3">
        <v>6.2719899999999997</v>
      </c>
      <c r="E29" s="3" t="s">
        <v>200</v>
      </c>
      <c r="F29" s="3" t="s">
        <v>200</v>
      </c>
      <c r="G29" s="3" t="s">
        <v>200</v>
      </c>
      <c r="H29" s="3" t="s">
        <v>200</v>
      </c>
      <c r="I29" s="3">
        <v>7.2281000000000004</v>
      </c>
      <c r="J29" s="3" t="s">
        <v>200</v>
      </c>
      <c r="K29" s="3" t="s">
        <v>200</v>
      </c>
      <c r="L29" s="3" t="s">
        <v>200</v>
      </c>
      <c r="M29" s="3" t="s">
        <v>200</v>
      </c>
      <c r="N29" s="3"/>
      <c r="O29" s="3"/>
    </row>
    <row r="30" spans="1:15" x14ac:dyDescent="0.25">
      <c r="A30" s="3" t="s">
        <v>207</v>
      </c>
      <c r="B30" s="3" t="s">
        <v>217</v>
      </c>
      <c r="C30" s="3">
        <v>1.0068699999999999</v>
      </c>
      <c r="D30" s="3" t="s">
        <v>200</v>
      </c>
      <c r="E30" s="3" t="s">
        <v>200</v>
      </c>
      <c r="F30" s="3" t="s">
        <v>200</v>
      </c>
      <c r="G30" s="3" t="s">
        <v>200</v>
      </c>
      <c r="H30" s="3">
        <v>0.60909999999999997</v>
      </c>
      <c r="I30" s="3" t="s">
        <v>200</v>
      </c>
      <c r="J30" s="3" t="s">
        <v>200</v>
      </c>
      <c r="K30" s="3" t="s">
        <v>200</v>
      </c>
      <c r="L30" s="3" t="s">
        <v>200</v>
      </c>
      <c r="M30" s="3" t="s">
        <v>200</v>
      </c>
      <c r="N30" s="3"/>
      <c r="O30" s="3"/>
    </row>
    <row r="31" spans="1:15" x14ac:dyDescent="0.25">
      <c r="A31" s="3" t="s">
        <v>218</v>
      </c>
      <c r="B31" s="3" t="s">
        <v>246</v>
      </c>
      <c r="C31" s="3" t="s">
        <v>200</v>
      </c>
      <c r="D31" s="3" t="s">
        <v>200</v>
      </c>
      <c r="E31" s="3" t="s">
        <v>200</v>
      </c>
      <c r="F31" s="3">
        <v>32.091079999999998</v>
      </c>
      <c r="G31" s="3" t="s">
        <v>200</v>
      </c>
      <c r="H31" s="3" t="s">
        <v>200</v>
      </c>
      <c r="I31" s="3" t="s">
        <v>200</v>
      </c>
      <c r="J31" s="3" t="s">
        <v>200</v>
      </c>
      <c r="K31" s="3" t="s">
        <v>200</v>
      </c>
      <c r="L31" s="3" t="s">
        <v>200</v>
      </c>
      <c r="M31" s="3" t="s">
        <v>200</v>
      </c>
      <c r="N31" s="3"/>
      <c r="O31" s="3"/>
    </row>
    <row r="32" spans="1:15" x14ac:dyDescent="0.25">
      <c r="A32" s="3" t="s">
        <v>218</v>
      </c>
      <c r="B32" s="3" t="s">
        <v>219</v>
      </c>
      <c r="C32" s="3" t="s">
        <v>200</v>
      </c>
      <c r="D32" s="3" t="s">
        <v>200</v>
      </c>
      <c r="E32" s="3" t="s">
        <v>200</v>
      </c>
      <c r="F32" s="3" t="s">
        <v>200</v>
      </c>
      <c r="G32" s="3">
        <v>24.517679999999999</v>
      </c>
      <c r="H32" s="3" t="s">
        <v>200</v>
      </c>
      <c r="I32" s="3" t="s">
        <v>200</v>
      </c>
      <c r="J32" s="3" t="s">
        <v>200</v>
      </c>
      <c r="K32" s="3" t="s">
        <v>200</v>
      </c>
      <c r="L32" s="3" t="s">
        <v>200</v>
      </c>
      <c r="M32" s="3" t="s">
        <v>200</v>
      </c>
      <c r="N32" s="3"/>
      <c r="O32" s="3"/>
    </row>
    <row r="33" spans="1:15" x14ac:dyDescent="0.25">
      <c r="A33" s="3" t="s">
        <v>218</v>
      </c>
      <c r="B33" s="3" t="s">
        <v>247</v>
      </c>
      <c r="C33" s="3" t="s">
        <v>200</v>
      </c>
      <c r="D33" s="3">
        <v>3.3584999999999998</v>
      </c>
      <c r="E33" s="3" t="s">
        <v>200</v>
      </c>
      <c r="F33" s="3" t="s">
        <v>200</v>
      </c>
      <c r="G33" s="3" t="s">
        <v>200</v>
      </c>
      <c r="H33" s="3">
        <v>5.89283</v>
      </c>
      <c r="I33" s="3" t="s">
        <v>200</v>
      </c>
      <c r="J33" s="3" t="s">
        <v>200</v>
      </c>
      <c r="K33" s="3" t="s">
        <v>200</v>
      </c>
      <c r="L33" s="3" t="s">
        <v>200</v>
      </c>
      <c r="M33" s="3" t="s">
        <v>200</v>
      </c>
      <c r="N33" s="3"/>
      <c r="O33" s="3"/>
    </row>
    <row r="34" spans="1:15" x14ac:dyDescent="0.25">
      <c r="A34" s="3" t="s">
        <v>218</v>
      </c>
      <c r="B34" s="3" t="s">
        <v>221</v>
      </c>
      <c r="C34" s="3" t="s">
        <v>200</v>
      </c>
      <c r="D34" s="3" t="s">
        <v>200</v>
      </c>
      <c r="E34" s="3">
        <v>34.98057</v>
      </c>
      <c r="F34" s="3" t="s">
        <v>200</v>
      </c>
      <c r="G34" s="3" t="s">
        <v>200</v>
      </c>
      <c r="H34" s="3" t="s">
        <v>200</v>
      </c>
      <c r="I34" s="3" t="s">
        <v>200</v>
      </c>
      <c r="J34" s="3" t="s">
        <v>200</v>
      </c>
      <c r="K34" s="3">
        <v>32.537520000000001</v>
      </c>
      <c r="L34" s="3" t="s">
        <v>200</v>
      </c>
      <c r="M34" s="3" t="s">
        <v>200</v>
      </c>
      <c r="N34" s="3"/>
      <c r="O34" s="3"/>
    </row>
    <row r="35" spans="1:15" x14ac:dyDescent="0.25">
      <c r="A35" s="3" t="s">
        <v>222</v>
      </c>
      <c r="B35" s="3" t="s">
        <v>223</v>
      </c>
      <c r="C35" s="3" t="s">
        <v>200</v>
      </c>
      <c r="D35" s="3" t="s">
        <v>200</v>
      </c>
      <c r="E35" s="3" t="s">
        <v>200</v>
      </c>
      <c r="F35" s="3" t="s">
        <v>200</v>
      </c>
      <c r="G35" s="3" t="s">
        <v>200</v>
      </c>
      <c r="H35" s="3">
        <v>6.5699399999999999</v>
      </c>
      <c r="I35" s="3" t="s">
        <v>200</v>
      </c>
      <c r="J35" s="3" t="s">
        <v>200</v>
      </c>
      <c r="K35" s="3" t="s">
        <v>200</v>
      </c>
      <c r="L35" s="3" t="s">
        <v>200</v>
      </c>
      <c r="M35" s="3" t="s">
        <v>200</v>
      </c>
      <c r="N35" s="3"/>
      <c r="O35" s="3"/>
    </row>
    <row r="36" spans="1:15" x14ac:dyDescent="0.25">
      <c r="A36" s="3" t="s">
        <v>222</v>
      </c>
      <c r="B36" s="3" t="s">
        <v>225</v>
      </c>
      <c r="C36" s="3">
        <v>3.6017199999999998</v>
      </c>
      <c r="D36" s="3" t="s">
        <v>200</v>
      </c>
      <c r="E36" s="3" t="s">
        <v>200</v>
      </c>
      <c r="F36" s="3" t="s">
        <v>200</v>
      </c>
      <c r="G36" s="3">
        <v>7.27806</v>
      </c>
      <c r="H36" s="3" t="s">
        <v>200</v>
      </c>
      <c r="I36" s="3" t="s">
        <v>200</v>
      </c>
      <c r="J36" s="3" t="s">
        <v>200</v>
      </c>
      <c r="K36" s="3" t="s">
        <v>200</v>
      </c>
      <c r="L36" s="3" t="s">
        <v>200</v>
      </c>
      <c r="M36" s="3" t="s">
        <v>200</v>
      </c>
      <c r="N36" s="3"/>
      <c r="O36" s="3"/>
    </row>
    <row r="37" spans="1:15" x14ac:dyDescent="0.25">
      <c r="A37" s="3" t="s">
        <v>222</v>
      </c>
      <c r="B37" s="3" t="s">
        <v>226</v>
      </c>
      <c r="C37" s="3" t="s">
        <v>200</v>
      </c>
      <c r="D37" s="3" t="s">
        <v>200</v>
      </c>
      <c r="E37" s="3" t="s">
        <v>200</v>
      </c>
      <c r="F37" s="3" t="s">
        <v>200</v>
      </c>
      <c r="G37" s="3">
        <v>7.4719600000000002</v>
      </c>
      <c r="H37" s="3" t="s">
        <v>200</v>
      </c>
      <c r="I37" s="3" t="s">
        <v>200</v>
      </c>
      <c r="J37" s="3" t="s">
        <v>200</v>
      </c>
      <c r="K37" s="3">
        <v>12.29317</v>
      </c>
      <c r="L37" s="3" t="s">
        <v>200</v>
      </c>
      <c r="M37" s="3" t="s">
        <v>200</v>
      </c>
      <c r="N37" s="3"/>
      <c r="O37" s="3"/>
    </row>
    <row r="38" spans="1:15" x14ac:dyDescent="0.25">
      <c r="A38" s="3" t="s">
        <v>222</v>
      </c>
      <c r="B38" s="3" t="s">
        <v>248</v>
      </c>
      <c r="C38" s="3">
        <v>2.3349000000000002</v>
      </c>
      <c r="D38" s="3" t="s">
        <v>200</v>
      </c>
      <c r="E38" s="3" t="s">
        <v>200</v>
      </c>
      <c r="F38" s="3" t="s">
        <v>200</v>
      </c>
      <c r="G38" s="3" t="s">
        <v>200</v>
      </c>
      <c r="H38" s="3" t="s">
        <v>200</v>
      </c>
      <c r="I38" s="3">
        <v>2.0741100000000001</v>
      </c>
      <c r="J38" s="3" t="s">
        <v>200</v>
      </c>
      <c r="K38" s="3" t="s">
        <v>200</v>
      </c>
      <c r="L38" s="3" t="s">
        <v>200</v>
      </c>
      <c r="M38" s="3" t="s">
        <v>200</v>
      </c>
      <c r="N38" s="3"/>
      <c r="O38" s="3"/>
    </row>
    <row r="39" spans="1:15" x14ac:dyDescent="0.25">
      <c r="A39" s="3" t="s">
        <v>222</v>
      </c>
      <c r="B39" s="3" t="s">
        <v>249</v>
      </c>
      <c r="C39" s="3" t="s">
        <v>200</v>
      </c>
      <c r="D39" s="3">
        <v>1.6369100000000001</v>
      </c>
      <c r="E39" s="3" t="s">
        <v>200</v>
      </c>
      <c r="F39" s="3" t="s">
        <v>200</v>
      </c>
      <c r="G39" s="3" t="s">
        <v>200</v>
      </c>
      <c r="H39" s="3" t="s">
        <v>200</v>
      </c>
      <c r="I39" s="3" t="s">
        <v>200</v>
      </c>
      <c r="J39" s="3" t="s">
        <v>200</v>
      </c>
      <c r="K39" s="3" t="s">
        <v>200</v>
      </c>
      <c r="L39" s="3" t="s">
        <v>200</v>
      </c>
      <c r="M39" s="3" t="s">
        <v>200</v>
      </c>
      <c r="N39" s="3"/>
      <c r="O39" s="3"/>
    </row>
    <row r="40" spans="1:15" x14ac:dyDescent="0.25">
      <c r="A40" s="3" t="s">
        <v>222</v>
      </c>
      <c r="B40" s="3" t="s">
        <v>250</v>
      </c>
      <c r="C40" s="3" t="s">
        <v>200</v>
      </c>
      <c r="D40" s="3" t="s">
        <v>200</v>
      </c>
      <c r="E40" s="3" t="s">
        <v>200</v>
      </c>
      <c r="F40" s="3">
        <v>24.84975</v>
      </c>
      <c r="G40" s="3" t="s">
        <v>200</v>
      </c>
      <c r="H40" s="3" t="s">
        <v>200</v>
      </c>
      <c r="I40" s="3" t="s">
        <v>200</v>
      </c>
      <c r="J40" s="3" t="s">
        <v>200</v>
      </c>
      <c r="K40" s="3" t="s">
        <v>200</v>
      </c>
      <c r="L40" s="3" t="s">
        <v>200</v>
      </c>
      <c r="M40" s="3" t="s">
        <v>200</v>
      </c>
      <c r="N40" s="3"/>
      <c r="O40" s="3"/>
    </row>
    <row r="41" spans="1:15" x14ac:dyDescent="0.25">
      <c r="A41" s="3" t="s">
        <v>222</v>
      </c>
      <c r="B41" s="3" t="s">
        <v>266</v>
      </c>
      <c r="C41" s="3" t="s">
        <v>200</v>
      </c>
      <c r="D41" s="3" t="s">
        <v>200</v>
      </c>
      <c r="E41" s="3" t="s">
        <v>200</v>
      </c>
      <c r="F41" s="3" t="s">
        <v>200</v>
      </c>
      <c r="G41" s="3" t="s">
        <v>200</v>
      </c>
      <c r="H41" s="3" t="s">
        <v>200</v>
      </c>
      <c r="I41" s="3">
        <v>24.163139999999999</v>
      </c>
      <c r="J41" s="3" t="s">
        <v>200</v>
      </c>
      <c r="K41" s="3" t="s">
        <v>200</v>
      </c>
      <c r="L41" s="3" t="s">
        <v>200</v>
      </c>
      <c r="M41" s="3" t="s">
        <v>200</v>
      </c>
      <c r="N41" s="3"/>
      <c r="O41" s="3"/>
    </row>
    <row r="42" spans="1:15" x14ac:dyDescent="0.25">
      <c r="A42" s="3" t="s">
        <v>222</v>
      </c>
      <c r="B42" s="3" t="s">
        <v>251</v>
      </c>
      <c r="C42" s="3" t="s">
        <v>200</v>
      </c>
      <c r="D42" s="3" t="s">
        <v>200</v>
      </c>
      <c r="E42" s="3" t="s">
        <v>200</v>
      </c>
      <c r="F42" s="3">
        <v>3.8992399999999998</v>
      </c>
      <c r="G42" s="3" t="s">
        <v>200</v>
      </c>
      <c r="H42" s="3" t="s">
        <v>200</v>
      </c>
      <c r="I42" s="3" t="s">
        <v>200</v>
      </c>
      <c r="J42" s="3" t="s">
        <v>200</v>
      </c>
      <c r="K42" s="3">
        <v>3.3230499999999998</v>
      </c>
      <c r="L42" s="3" t="s">
        <v>200</v>
      </c>
      <c r="M42" s="3" t="s">
        <v>200</v>
      </c>
      <c r="N42" s="3"/>
      <c r="O42" s="3"/>
    </row>
    <row r="43" spans="1:15" x14ac:dyDescent="0.25">
      <c r="A43" s="3" t="s">
        <v>222</v>
      </c>
      <c r="B43" s="3" t="s">
        <v>227</v>
      </c>
      <c r="C43" s="3">
        <v>4.1786199999999996</v>
      </c>
      <c r="D43" s="3" t="s">
        <v>200</v>
      </c>
      <c r="E43" s="3" t="s">
        <v>200</v>
      </c>
      <c r="F43" s="3" t="s">
        <v>200</v>
      </c>
      <c r="G43" s="3" t="s">
        <v>200</v>
      </c>
      <c r="H43" s="3">
        <v>5.6976300000000002</v>
      </c>
      <c r="I43" s="3" t="s">
        <v>200</v>
      </c>
      <c r="J43" s="3" t="s">
        <v>200</v>
      </c>
      <c r="K43" s="3" t="s">
        <v>200</v>
      </c>
      <c r="L43" s="3">
        <v>4.4174499999999997</v>
      </c>
      <c r="M43" s="3" t="s">
        <v>200</v>
      </c>
      <c r="N43" s="3"/>
      <c r="O43" s="3"/>
    </row>
    <row r="44" spans="1:15" x14ac:dyDescent="0.25">
      <c r="A44" s="3" t="s">
        <v>228</v>
      </c>
      <c r="B44" s="3" t="s">
        <v>229</v>
      </c>
      <c r="C44" s="3" t="s">
        <v>200</v>
      </c>
      <c r="D44" s="3">
        <v>5.00467</v>
      </c>
      <c r="E44" s="3" t="s">
        <v>200</v>
      </c>
      <c r="F44" s="3" t="s">
        <v>200</v>
      </c>
      <c r="G44" s="3">
        <v>5.5509500000000003</v>
      </c>
      <c r="H44" s="3" t="s">
        <v>200</v>
      </c>
      <c r="I44" s="3" t="s">
        <v>200</v>
      </c>
      <c r="J44" s="3" t="s">
        <v>200</v>
      </c>
      <c r="K44" s="3">
        <v>4.0998999999999999</v>
      </c>
      <c r="L44" s="3" t="s">
        <v>200</v>
      </c>
      <c r="M44" s="3" t="s">
        <v>200</v>
      </c>
      <c r="N44" s="3"/>
      <c r="O44" s="3"/>
    </row>
    <row r="45" spans="1:15" x14ac:dyDescent="0.25">
      <c r="A45" s="3" t="s">
        <v>228</v>
      </c>
      <c r="B45" s="3" t="s">
        <v>230</v>
      </c>
      <c r="C45" s="3">
        <v>1.6202000000000001</v>
      </c>
      <c r="D45" s="3" t="s">
        <v>200</v>
      </c>
      <c r="E45" s="3" t="s">
        <v>200</v>
      </c>
      <c r="F45" s="3" t="s">
        <v>200</v>
      </c>
      <c r="G45" s="3" t="s">
        <v>200</v>
      </c>
      <c r="H45" s="3" t="s">
        <v>200</v>
      </c>
      <c r="I45" s="3" t="s">
        <v>200</v>
      </c>
      <c r="J45" s="3" t="s">
        <v>200</v>
      </c>
      <c r="K45" s="3" t="s">
        <v>200</v>
      </c>
      <c r="L45" s="3" t="s">
        <v>200</v>
      </c>
      <c r="M45" s="3" t="s">
        <v>200</v>
      </c>
      <c r="N45" s="3"/>
      <c r="O45" s="3"/>
    </row>
    <row r="46" spans="1:15" x14ac:dyDescent="0.25">
      <c r="A46" s="3" t="s">
        <v>228</v>
      </c>
      <c r="B46" s="3" t="s">
        <v>232</v>
      </c>
      <c r="C46" s="3" t="s">
        <v>200</v>
      </c>
      <c r="D46" s="3" t="s">
        <v>200</v>
      </c>
      <c r="E46" s="3">
        <v>3.1248399999999998</v>
      </c>
      <c r="F46" s="3" t="s">
        <v>200</v>
      </c>
      <c r="G46" s="3" t="s">
        <v>200</v>
      </c>
      <c r="H46" s="3" t="s">
        <v>200</v>
      </c>
      <c r="I46" s="3">
        <v>6.69536</v>
      </c>
      <c r="J46" s="3" t="s">
        <v>200</v>
      </c>
      <c r="K46" s="3" t="s">
        <v>200</v>
      </c>
      <c r="L46" s="3" t="s">
        <v>200</v>
      </c>
      <c r="M46" s="3" t="s">
        <v>200</v>
      </c>
      <c r="N46" s="3"/>
      <c r="O46" s="3"/>
    </row>
    <row r="47" spans="1:15" x14ac:dyDescent="0.25">
      <c r="A47" s="3" t="s">
        <v>228</v>
      </c>
      <c r="B47" s="3" t="s">
        <v>233</v>
      </c>
      <c r="C47" s="3">
        <v>2.0846800000000001</v>
      </c>
      <c r="D47" s="3" t="s">
        <v>200</v>
      </c>
      <c r="E47" s="3" t="s">
        <v>200</v>
      </c>
      <c r="F47" s="3">
        <v>8.0528200000000005</v>
      </c>
      <c r="G47" s="3" t="s">
        <v>200</v>
      </c>
      <c r="H47" s="3" t="s">
        <v>200</v>
      </c>
      <c r="I47" s="3" t="s">
        <v>200</v>
      </c>
      <c r="J47" s="3" t="s">
        <v>200</v>
      </c>
      <c r="K47" s="3">
        <v>6.0590700000000002</v>
      </c>
      <c r="L47" s="3" t="s">
        <v>200</v>
      </c>
      <c r="M47" s="3" t="s">
        <v>200</v>
      </c>
      <c r="N47" s="3"/>
      <c r="O47" s="3"/>
    </row>
    <row r="48" spans="1:15" x14ac:dyDescent="0.25">
      <c r="A48" s="3" t="s">
        <v>228</v>
      </c>
      <c r="B48" s="3" t="s">
        <v>234</v>
      </c>
      <c r="C48" s="3" t="s">
        <v>200</v>
      </c>
      <c r="D48" s="3" t="s">
        <v>200</v>
      </c>
      <c r="E48" s="3" t="s">
        <v>200</v>
      </c>
      <c r="F48" s="3" t="s">
        <v>200</v>
      </c>
      <c r="G48" s="3">
        <v>4.8847699999999996</v>
      </c>
      <c r="H48" s="3" t="s">
        <v>200</v>
      </c>
      <c r="I48" s="3" t="s">
        <v>200</v>
      </c>
      <c r="J48" s="3" t="s">
        <v>200</v>
      </c>
      <c r="K48" s="3">
        <v>4.4270699999999996</v>
      </c>
      <c r="L48" s="3" t="s">
        <v>200</v>
      </c>
      <c r="M48" s="3" t="s">
        <v>200</v>
      </c>
      <c r="N48" s="3"/>
      <c r="O48" s="3"/>
    </row>
    <row r="49" spans="1:15" x14ac:dyDescent="0.25">
      <c r="A49" s="3" t="s">
        <v>228</v>
      </c>
      <c r="B49" s="3" t="s">
        <v>252</v>
      </c>
      <c r="C49" s="3" t="s">
        <v>200</v>
      </c>
      <c r="D49" s="3" t="s">
        <v>200</v>
      </c>
      <c r="E49" s="3">
        <v>9.5056499999999993</v>
      </c>
      <c r="F49" s="3" t="s">
        <v>200</v>
      </c>
      <c r="G49" s="3" t="s">
        <v>200</v>
      </c>
      <c r="H49" s="3" t="s">
        <v>200</v>
      </c>
      <c r="I49" s="3">
        <v>7.5838900000000002</v>
      </c>
      <c r="J49" s="3" t="s">
        <v>200</v>
      </c>
      <c r="K49" s="3">
        <v>6.4128699999999998</v>
      </c>
      <c r="L49" s="3" t="s">
        <v>200</v>
      </c>
      <c r="M49" s="3" t="s">
        <v>200</v>
      </c>
      <c r="N49" s="3"/>
      <c r="O49" s="3"/>
    </row>
    <row r="50" spans="1:15" x14ac:dyDescent="0.25">
      <c r="A50" s="3" t="s">
        <v>228</v>
      </c>
      <c r="B50" s="3" t="s">
        <v>235</v>
      </c>
      <c r="C50" s="3" t="s">
        <v>200</v>
      </c>
      <c r="D50" s="3" t="s">
        <v>200</v>
      </c>
      <c r="E50" s="3" t="s">
        <v>200</v>
      </c>
      <c r="F50" s="3" t="s">
        <v>200</v>
      </c>
      <c r="G50" s="3">
        <v>1.7622599999999999</v>
      </c>
      <c r="H50" s="3" t="s">
        <v>200</v>
      </c>
      <c r="I50" s="3" t="s">
        <v>200</v>
      </c>
      <c r="J50" s="3" t="s">
        <v>200</v>
      </c>
      <c r="K50" s="3" t="s">
        <v>200</v>
      </c>
      <c r="L50" s="3" t="s">
        <v>200</v>
      </c>
      <c r="M50" s="3" t="s">
        <v>200</v>
      </c>
      <c r="N50" s="3"/>
      <c r="O50" s="3"/>
    </row>
    <row r="51" spans="1:15" x14ac:dyDescent="0.25">
      <c r="A51" s="3" t="s">
        <v>228</v>
      </c>
      <c r="B51" s="3" t="s">
        <v>236</v>
      </c>
      <c r="C51" s="3" t="s">
        <v>200</v>
      </c>
      <c r="D51" s="3" t="s">
        <v>200</v>
      </c>
      <c r="E51" s="3" t="s">
        <v>200</v>
      </c>
      <c r="F51" s="3">
        <v>4.6791</v>
      </c>
      <c r="G51" s="3" t="s">
        <v>200</v>
      </c>
      <c r="H51" s="3" t="s">
        <v>200</v>
      </c>
      <c r="I51" s="3" t="s">
        <v>200</v>
      </c>
      <c r="J51" s="3" t="s">
        <v>200</v>
      </c>
      <c r="K51" s="3" t="s">
        <v>200</v>
      </c>
      <c r="L51" s="3" t="s">
        <v>200</v>
      </c>
      <c r="M51" s="3" t="s">
        <v>200</v>
      </c>
      <c r="N51" s="3"/>
      <c r="O51" s="3"/>
    </row>
    <row r="52" spans="1:15" x14ac:dyDescent="0.25">
      <c r="A52" s="3" t="s">
        <v>228</v>
      </c>
      <c r="B52" s="3" t="s">
        <v>237</v>
      </c>
      <c r="C52" s="3" t="s">
        <v>200</v>
      </c>
      <c r="D52" s="3" t="s">
        <v>200</v>
      </c>
      <c r="E52" s="3" t="s">
        <v>200</v>
      </c>
      <c r="F52" s="3">
        <v>4.1326299999999998</v>
      </c>
      <c r="G52" s="3" t="s">
        <v>200</v>
      </c>
      <c r="H52" s="3">
        <v>3.75318</v>
      </c>
      <c r="I52" s="3" t="s">
        <v>200</v>
      </c>
      <c r="J52" s="3" t="s">
        <v>200</v>
      </c>
      <c r="K52" s="3">
        <v>4.2786400000000002</v>
      </c>
      <c r="L52" s="3" t="s">
        <v>200</v>
      </c>
      <c r="M52" s="3" t="s">
        <v>200</v>
      </c>
      <c r="N52" s="3"/>
      <c r="O52" s="3"/>
    </row>
    <row r="53" spans="1:15" x14ac:dyDescent="0.25">
      <c r="A53" s="3" t="s">
        <v>228</v>
      </c>
      <c r="B53" s="3" t="s">
        <v>238</v>
      </c>
      <c r="C53" s="3" t="s">
        <v>200</v>
      </c>
      <c r="D53" s="3" t="s">
        <v>200</v>
      </c>
      <c r="E53" s="3">
        <v>1.2588699999999999</v>
      </c>
      <c r="F53" s="3" t="s">
        <v>200</v>
      </c>
      <c r="G53" s="3" t="s">
        <v>200</v>
      </c>
      <c r="H53" s="3" t="s">
        <v>200</v>
      </c>
      <c r="I53" s="3" t="s">
        <v>200</v>
      </c>
      <c r="J53" s="3" t="s">
        <v>200</v>
      </c>
      <c r="K53" s="3" t="s">
        <v>200</v>
      </c>
      <c r="L53" s="3" t="s">
        <v>200</v>
      </c>
      <c r="M53" s="3" t="s">
        <v>200</v>
      </c>
      <c r="N53" s="3"/>
      <c r="O53" s="3"/>
    </row>
    <row r="54" spans="1:15" x14ac:dyDescent="0.25">
      <c r="A54" s="3" t="s">
        <v>228</v>
      </c>
      <c r="B54" s="3" t="s">
        <v>253</v>
      </c>
      <c r="C54" s="3" t="s">
        <v>200</v>
      </c>
      <c r="D54" s="3">
        <v>10.93838</v>
      </c>
      <c r="E54" s="3" t="s">
        <v>200</v>
      </c>
      <c r="F54" s="3">
        <v>9.3299500000000002</v>
      </c>
      <c r="G54" s="3" t="s">
        <v>200</v>
      </c>
      <c r="H54" s="3" t="s">
        <v>200</v>
      </c>
      <c r="I54" s="3">
        <v>10.25107</v>
      </c>
      <c r="J54" s="3" t="s">
        <v>200</v>
      </c>
      <c r="K54" s="3">
        <v>10.055899999999999</v>
      </c>
      <c r="L54" s="3" t="s">
        <v>200</v>
      </c>
      <c r="M54" s="3" t="s">
        <v>200</v>
      </c>
      <c r="N54" s="3"/>
      <c r="O54" s="3"/>
    </row>
    <row r="55" spans="1:15" x14ac:dyDescent="0.25">
      <c r="A55" s="3" t="s">
        <v>228</v>
      </c>
      <c r="B55" s="3" t="s">
        <v>239</v>
      </c>
      <c r="C55" s="3" t="s">
        <v>200</v>
      </c>
      <c r="D55" s="3">
        <v>3.68988</v>
      </c>
      <c r="E55" s="3" t="s">
        <v>200</v>
      </c>
      <c r="F55" s="3" t="s">
        <v>200</v>
      </c>
      <c r="G55" s="3" t="s">
        <v>200</v>
      </c>
      <c r="H55" s="3" t="s">
        <v>200</v>
      </c>
      <c r="I55" s="3">
        <v>4.2325100000000004</v>
      </c>
      <c r="J55" s="3">
        <v>5.9250499999999997</v>
      </c>
      <c r="K55" s="3" t="s">
        <v>200</v>
      </c>
      <c r="L55" s="3" t="s">
        <v>200</v>
      </c>
      <c r="M55" s="3" t="s">
        <v>200</v>
      </c>
      <c r="N55" s="3"/>
      <c r="O55" s="3"/>
    </row>
    <row r="56" spans="1:15" x14ac:dyDescent="0.25">
      <c r="A56" s="3" t="s">
        <v>228</v>
      </c>
      <c r="B56" s="3" t="s">
        <v>240</v>
      </c>
      <c r="C56" s="3" t="s">
        <v>200</v>
      </c>
      <c r="D56" s="3" t="s">
        <v>200</v>
      </c>
      <c r="E56" s="3" t="s">
        <v>200</v>
      </c>
      <c r="F56" s="3">
        <v>4.6620600000000003</v>
      </c>
      <c r="G56" s="3" t="s">
        <v>200</v>
      </c>
      <c r="H56" s="3" t="s">
        <v>200</v>
      </c>
      <c r="I56" s="3" t="s">
        <v>200</v>
      </c>
      <c r="J56" s="3">
        <v>2.9371999999999998</v>
      </c>
      <c r="K56" s="3" t="s">
        <v>200</v>
      </c>
      <c r="L56" s="3" t="s">
        <v>200</v>
      </c>
      <c r="M56" s="3" t="s">
        <v>200</v>
      </c>
      <c r="N56" s="3"/>
      <c r="O56" s="3"/>
    </row>
    <row r="57" spans="1:15" x14ac:dyDescent="0.25">
      <c r="A57" s="3" t="s">
        <v>228</v>
      </c>
      <c r="B57" s="3" t="s">
        <v>241</v>
      </c>
      <c r="C57" s="3">
        <v>4.7612800000000002</v>
      </c>
      <c r="D57" s="3" t="s">
        <v>200</v>
      </c>
      <c r="E57" s="3" t="s">
        <v>200</v>
      </c>
      <c r="F57" s="3" t="s">
        <v>200</v>
      </c>
      <c r="G57" s="3">
        <v>8.9322199999999992</v>
      </c>
      <c r="H57" s="3" t="s">
        <v>200</v>
      </c>
      <c r="I57" s="3" t="s">
        <v>200</v>
      </c>
      <c r="J57" s="3">
        <v>6.7976000000000001</v>
      </c>
      <c r="K57" s="3" t="s">
        <v>200</v>
      </c>
      <c r="L57" s="3" t="s">
        <v>200</v>
      </c>
      <c r="M57" s="3" t="s">
        <v>200</v>
      </c>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406</v>
      </c>
    </row>
    <row r="4" spans="1:15" x14ac:dyDescent="0.25">
      <c r="A4" t="s">
        <v>407</v>
      </c>
    </row>
    <row r="5" spans="1:15" ht="21" x14ac:dyDescent="0.35">
      <c r="A5" s="7" t="s">
        <v>180</v>
      </c>
    </row>
    <row r="6" spans="1:15" x14ac:dyDescent="0.25">
      <c r="A6" t="s">
        <v>400</v>
      </c>
    </row>
    <row r="7" spans="1:15" x14ac:dyDescent="0.25">
      <c r="A7" t="s">
        <v>408</v>
      </c>
    </row>
    <row r="8" spans="1:15" x14ac:dyDescent="0.25">
      <c r="A8" t="s">
        <v>413</v>
      </c>
    </row>
    <row r="9" spans="1:15" x14ac:dyDescent="0.25">
      <c r="A9" t="s">
        <v>416</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3.2883599999999999</v>
      </c>
      <c r="D14" s="3" t="s">
        <v>200</v>
      </c>
      <c r="E14" s="3" t="s">
        <v>200</v>
      </c>
      <c r="F14" s="3" t="s">
        <v>200</v>
      </c>
      <c r="G14" s="3" t="s">
        <v>200</v>
      </c>
      <c r="H14" s="3" t="s">
        <v>200</v>
      </c>
      <c r="I14" s="3" t="s">
        <v>200</v>
      </c>
      <c r="J14" s="3">
        <v>1.9299500000000001</v>
      </c>
      <c r="K14" s="3" t="s">
        <v>200</v>
      </c>
      <c r="L14" s="3" t="s">
        <v>200</v>
      </c>
      <c r="M14" s="3" t="s">
        <v>200</v>
      </c>
      <c r="N14" s="3"/>
      <c r="O14" s="3"/>
    </row>
    <row r="15" spans="1:15" x14ac:dyDescent="0.25">
      <c r="A15" s="3" t="s">
        <v>198</v>
      </c>
      <c r="B15" s="3" t="s">
        <v>201</v>
      </c>
      <c r="C15" s="3" t="s">
        <v>200</v>
      </c>
      <c r="D15" s="3">
        <v>12.388199999999999</v>
      </c>
      <c r="E15" s="3" t="s">
        <v>200</v>
      </c>
      <c r="F15" s="3" t="s">
        <v>200</v>
      </c>
      <c r="G15" s="3">
        <v>11.77413</v>
      </c>
      <c r="H15" s="3" t="s">
        <v>200</v>
      </c>
      <c r="I15" s="3" t="s">
        <v>200</v>
      </c>
      <c r="J15" s="3" t="s">
        <v>200</v>
      </c>
      <c r="K15" s="3" t="s">
        <v>200</v>
      </c>
      <c r="L15" s="3" t="s">
        <v>200</v>
      </c>
      <c r="M15" s="3" t="s">
        <v>200</v>
      </c>
      <c r="N15" s="3"/>
      <c r="O15" s="3"/>
    </row>
    <row r="16" spans="1:15" x14ac:dyDescent="0.25">
      <c r="A16" s="3" t="s">
        <v>198</v>
      </c>
      <c r="B16" s="3" t="s">
        <v>265</v>
      </c>
      <c r="C16" s="3">
        <v>2.5266000000000002</v>
      </c>
      <c r="D16" s="3" t="s">
        <v>200</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v>3.6437499999999998</v>
      </c>
      <c r="H17" s="3" t="s">
        <v>200</v>
      </c>
      <c r="I17" s="3" t="s">
        <v>200</v>
      </c>
      <c r="J17" s="3" t="s">
        <v>200</v>
      </c>
      <c r="K17" s="3" t="s">
        <v>200</v>
      </c>
      <c r="L17" s="3" t="s">
        <v>200</v>
      </c>
      <c r="M17" s="3" t="s">
        <v>200</v>
      </c>
      <c r="N17" s="3"/>
      <c r="O17" s="3"/>
    </row>
    <row r="18" spans="1:15" x14ac:dyDescent="0.25">
      <c r="A18" s="3" t="s">
        <v>198</v>
      </c>
      <c r="B18" s="3" t="s">
        <v>203</v>
      </c>
      <c r="C18" s="3" t="s">
        <v>200</v>
      </c>
      <c r="D18" s="3" t="s">
        <v>200</v>
      </c>
      <c r="E18" s="3">
        <v>14.13369</v>
      </c>
      <c r="F18" s="3" t="s">
        <v>200</v>
      </c>
      <c r="G18" s="3" t="s">
        <v>200</v>
      </c>
      <c r="H18" s="3">
        <v>20.677150000000001</v>
      </c>
      <c r="I18" s="3" t="s">
        <v>200</v>
      </c>
      <c r="J18" s="3" t="s">
        <v>200</v>
      </c>
      <c r="K18" s="3" t="s">
        <v>200</v>
      </c>
      <c r="L18" s="3" t="s">
        <v>200</v>
      </c>
      <c r="M18" s="3" t="s">
        <v>200</v>
      </c>
      <c r="N18" s="3"/>
      <c r="O18" s="3"/>
    </row>
    <row r="19" spans="1:15" x14ac:dyDescent="0.25">
      <c r="A19" s="3" t="s">
        <v>198</v>
      </c>
      <c r="B19" s="3" t="s">
        <v>204</v>
      </c>
      <c r="C19" s="3">
        <v>6.9203700000000001</v>
      </c>
      <c r="D19" s="3" t="s">
        <v>200</v>
      </c>
      <c r="E19" s="3" t="s">
        <v>200</v>
      </c>
      <c r="F19" s="3">
        <v>9.1789100000000001</v>
      </c>
      <c r="G19" s="3" t="s">
        <v>200</v>
      </c>
      <c r="H19" s="3" t="s">
        <v>200</v>
      </c>
      <c r="I19" s="3" t="s">
        <v>200</v>
      </c>
      <c r="J19" s="3" t="s">
        <v>200</v>
      </c>
      <c r="K19" s="3" t="s">
        <v>200</v>
      </c>
      <c r="L19" s="3" t="s">
        <v>200</v>
      </c>
      <c r="M19" s="3" t="s">
        <v>200</v>
      </c>
      <c r="N19" s="3"/>
      <c r="O19" s="3"/>
    </row>
    <row r="20" spans="1:15" x14ac:dyDescent="0.25">
      <c r="A20" s="3" t="s">
        <v>198</v>
      </c>
      <c r="B20" s="3" t="s">
        <v>365</v>
      </c>
      <c r="C20" s="3" t="s">
        <v>200</v>
      </c>
      <c r="D20" s="3" t="s">
        <v>200</v>
      </c>
      <c r="E20" s="3">
        <v>12.09707</v>
      </c>
      <c r="F20" s="3" t="s">
        <v>200</v>
      </c>
      <c r="G20" s="3" t="s">
        <v>200</v>
      </c>
      <c r="H20" s="3" t="s">
        <v>200</v>
      </c>
      <c r="I20" s="3" t="s">
        <v>200</v>
      </c>
      <c r="J20" s="3" t="s">
        <v>200</v>
      </c>
      <c r="K20" s="3" t="s">
        <v>200</v>
      </c>
      <c r="L20" s="3" t="s">
        <v>200</v>
      </c>
      <c r="M20" s="3" t="s">
        <v>200</v>
      </c>
      <c r="N20" s="3"/>
      <c r="O20" s="3"/>
    </row>
    <row r="21" spans="1:15" x14ac:dyDescent="0.25">
      <c r="A21" s="3" t="s">
        <v>198</v>
      </c>
      <c r="B21" s="3" t="s">
        <v>206</v>
      </c>
      <c r="C21" s="3" t="s">
        <v>200</v>
      </c>
      <c r="D21" s="3" t="s">
        <v>200</v>
      </c>
      <c r="E21" s="3" t="s">
        <v>200</v>
      </c>
      <c r="F21" s="3" t="s">
        <v>200</v>
      </c>
      <c r="G21" s="3">
        <v>5.1497900000000003</v>
      </c>
      <c r="H21" s="3" t="s">
        <v>200</v>
      </c>
      <c r="I21" s="3" t="s">
        <v>200</v>
      </c>
      <c r="J21" s="3" t="s">
        <v>200</v>
      </c>
      <c r="K21" s="3" t="s">
        <v>200</v>
      </c>
      <c r="L21" s="3" t="s">
        <v>200</v>
      </c>
      <c r="M21" s="3" t="s">
        <v>200</v>
      </c>
      <c r="N21" s="3"/>
      <c r="O21" s="3"/>
    </row>
    <row r="22" spans="1:15" x14ac:dyDescent="0.25">
      <c r="A22" s="3" t="s">
        <v>207</v>
      </c>
      <c r="B22" s="3" t="s">
        <v>208</v>
      </c>
      <c r="C22" s="3" t="s">
        <v>200</v>
      </c>
      <c r="D22" s="3" t="s">
        <v>200</v>
      </c>
      <c r="E22" s="3">
        <v>11.41558</v>
      </c>
      <c r="F22" s="3" t="s">
        <v>200</v>
      </c>
      <c r="G22" s="3" t="s">
        <v>200</v>
      </c>
      <c r="H22" s="3" t="s">
        <v>200</v>
      </c>
      <c r="I22" s="3" t="s">
        <v>200</v>
      </c>
      <c r="J22" s="3" t="s">
        <v>200</v>
      </c>
      <c r="K22" s="3" t="s">
        <v>200</v>
      </c>
      <c r="L22" s="3" t="s">
        <v>200</v>
      </c>
      <c r="M22" s="3" t="s">
        <v>200</v>
      </c>
      <c r="N22" s="3"/>
      <c r="O22" s="3"/>
    </row>
    <row r="23" spans="1:15" x14ac:dyDescent="0.25">
      <c r="A23" s="3" t="s">
        <v>207</v>
      </c>
      <c r="B23" s="3" t="s">
        <v>257</v>
      </c>
      <c r="C23" s="3" t="s">
        <v>200</v>
      </c>
      <c r="D23" s="3">
        <v>7.7912400000000002</v>
      </c>
      <c r="E23" s="3" t="s">
        <v>200</v>
      </c>
      <c r="F23" s="3" t="s">
        <v>200</v>
      </c>
      <c r="G23" s="3" t="s">
        <v>200</v>
      </c>
      <c r="H23" s="3" t="s">
        <v>200</v>
      </c>
      <c r="I23" s="3">
        <v>6.6945899999999998</v>
      </c>
      <c r="J23" s="3" t="s">
        <v>200</v>
      </c>
      <c r="K23" s="3" t="s">
        <v>200</v>
      </c>
      <c r="L23" s="3" t="s">
        <v>200</v>
      </c>
      <c r="M23" s="3" t="s">
        <v>200</v>
      </c>
      <c r="N23" s="3"/>
      <c r="O23" s="3"/>
    </row>
    <row r="24" spans="1:15" x14ac:dyDescent="0.25">
      <c r="A24" s="3" t="s">
        <v>207</v>
      </c>
      <c r="B24" s="3" t="s">
        <v>210</v>
      </c>
      <c r="C24" s="3" t="s">
        <v>200</v>
      </c>
      <c r="D24" s="3" t="s">
        <v>200</v>
      </c>
      <c r="E24" s="3" t="s">
        <v>200</v>
      </c>
      <c r="F24" s="3" t="s">
        <v>200</v>
      </c>
      <c r="G24" s="3">
        <v>13.581099999999999</v>
      </c>
      <c r="H24" s="3" t="s">
        <v>200</v>
      </c>
      <c r="I24" s="3" t="s">
        <v>200</v>
      </c>
      <c r="J24" s="3" t="s">
        <v>200</v>
      </c>
      <c r="K24" s="3" t="s">
        <v>200</v>
      </c>
      <c r="L24" s="3" t="s">
        <v>200</v>
      </c>
      <c r="M24" s="3" t="s">
        <v>200</v>
      </c>
      <c r="N24" s="3"/>
      <c r="O24" s="3"/>
    </row>
    <row r="25" spans="1:15" x14ac:dyDescent="0.25">
      <c r="A25" s="3" t="s">
        <v>207</v>
      </c>
      <c r="B25" s="3" t="s">
        <v>211</v>
      </c>
      <c r="C25" s="3" t="s">
        <v>200</v>
      </c>
      <c r="D25" s="3" t="s">
        <v>200</v>
      </c>
      <c r="E25" s="3" t="s">
        <v>200</v>
      </c>
      <c r="F25" s="3" t="s">
        <v>200</v>
      </c>
      <c r="G25" s="3" t="s">
        <v>200</v>
      </c>
      <c r="H25" s="3" t="s">
        <v>200</v>
      </c>
      <c r="I25" s="3" t="s">
        <v>200</v>
      </c>
      <c r="J25" s="3" t="s">
        <v>200</v>
      </c>
      <c r="K25" s="3">
        <v>5.2564299999999999</v>
      </c>
      <c r="L25" s="3" t="s">
        <v>200</v>
      </c>
      <c r="M25" s="3" t="s">
        <v>200</v>
      </c>
      <c r="N25" s="3"/>
      <c r="O25" s="3"/>
    </row>
    <row r="26" spans="1:15" x14ac:dyDescent="0.25">
      <c r="A26" s="3" t="s">
        <v>207</v>
      </c>
      <c r="B26" s="3" t="s">
        <v>213</v>
      </c>
      <c r="C26" s="3">
        <v>2.6524299999999998</v>
      </c>
      <c r="D26" s="3" t="s">
        <v>200</v>
      </c>
      <c r="E26" s="3" t="s">
        <v>200</v>
      </c>
      <c r="F26" s="3" t="s">
        <v>200</v>
      </c>
      <c r="G26" s="3" t="s">
        <v>200</v>
      </c>
      <c r="H26" s="3">
        <v>4.7647500000000003</v>
      </c>
      <c r="I26" s="3" t="s">
        <v>200</v>
      </c>
      <c r="J26" s="3" t="s">
        <v>200</v>
      </c>
      <c r="K26" s="3" t="s">
        <v>200</v>
      </c>
      <c r="L26" s="3" t="s">
        <v>200</v>
      </c>
      <c r="M26" s="3" t="s">
        <v>200</v>
      </c>
      <c r="N26" s="3"/>
      <c r="O26" s="3"/>
    </row>
    <row r="27" spans="1:15" x14ac:dyDescent="0.25">
      <c r="A27" s="3" t="s">
        <v>207</v>
      </c>
      <c r="B27" s="3" t="s">
        <v>215</v>
      </c>
      <c r="C27" s="3">
        <v>6.0888499999999999</v>
      </c>
      <c r="D27" s="3" t="s">
        <v>200</v>
      </c>
      <c r="E27" s="3" t="s">
        <v>200</v>
      </c>
      <c r="F27" s="3" t="s">
        <v>200</v>
      </c>
      <c r="G27" s="3" t="s">
        <v>200</v>
      </c>
      <c r="H27" s="3" t="s">
        <v>200</v>
      </c>
      <c r="I27" s="3" t="s">
        <v>200</v>
      </c>
      <c r="J27" s="3" t="s">
        <v>200</v>
      </c>
      <c r="K27" s="3" t="s">
        <v>200</v>
      </c>
      <c r="L27" s="3" t="s">
        <v>200</v>
      </c>
      <c r="M27" s="3" t="s">
        <v>200</v>
      </c>
      <c r="N27" s="3"/>
      <c r="O27" s="3"/>
    </row>
    <row r="28" spans="1:15" x14ac:dyDescent="0.25">
      <c r="A28" s="3" t="s">
        <v>207</v>
      </c>
      <c r="B28" s="3" t="s">
        <v>261</v>
      </c>
      <c r="C28" s="3" t="s">
        <v>200</v>
      </c>
      <c r="D28" s="3" t="s">
        <v>200</v>
      </c>
      <c r="E28" s="3" t="s">
        <v>200</v>
      </c>
      <c r="F28" s="3" t="s">
        <v>200</v>
      </c>
      <c r="G28" s="3">
        <v>17.188960000000002</v>
      </c>
      <c r="H28" s="3" t="s">
        <v>200</v>
      </c>
      <c r="I28" s="3" t="s">
        <v>200</v>
      </c>
      <c r="J28" s="3" t="s">
        <v>200</v>
      </c>
      <c r="K28" s="3" t="s">
        <v>200</v>
      </c>
      <c r="L28" s="3" t="s">
        <v>200</v>
      </c>
      <c r="M28" s="3" t="s">
        <v>200</v>
      </c>
      <c r="N28" s="3"/>
      <c r="O28" s="3"/>
    </row>
    <row r="29" spans="1:15" x14ac:dyDescent="0.25">
      <c r="A29" s="3" t="s">
        <v>207</v>
      </c>
      <c r="B29" s="3" t="s">
        <v>216</v>
      </c>
      <c r="C29" s="3" t="s">
        <v>200</v>
      </c>
      <c r="D29" s="3">
        <v>7.5131100000000002</v>
      </c>
      <c r="E29" s="3" t="s">
        <v>200</v>
      </c>
      <c r="F29" s="3" t="s">
        <v>200</v>
      </c>
      <c r="G29" s="3" t="s">
        <v>200</v>
      </c>
      <c r="H29" s="3" t="s">
        <v>200</v>
      </c>
      <c r="I29" s="3">
        <v>8.5411699999999993</v>
      </c>
      <c r="J29" s="3" t="s">
        <v>200</v>
      </c>
      <c r="K29" s="3" t="s">
        <v>200</v>
      </c>
      <c r="L29" s="3" t="s">
        <v>200</v>
      </c>
      <c r="M29" s="3" t="s">
        <v>200</v>
      </c>
      <c r="N29" s="3"/>
      <c r="O29" s="3"/>
    </row>
    <row r="30" spans="1:15" x14ac:dyDescent="0.25">
      <c r="A30" s="3" t="s">
        <v>207</v>
      </c>
      <c r="B30" s="3" t="s">
        <v>217</v>
      </c>
      <c r="C30" s="3">
        <v>1.8037799999999999</v>
      </c>
      <c r="D30" s="3" t="s">
        <v>200</v>
      </c>
      <c r="E30" s="3" t="s">
        <v>200</v>
      </c>
      <c r="F30" s="3" t="s">
        <v>200</v>
      </c>
      <c r="G30" s="3" t="s">
        <v>200</v>
      </c>
      <c r="H30" s="3">
        <v>1.6103499999999999</v>
      </c>
      <c r="I30" s="3" t="s">
        <v>200</v>
      </c>
      <c r="J30" s="3" t="s">
        <v>200</v>
      </c>
      <c r="K30" s="3" t="s">
        <v>200</v>
      </c>
      <c r="L30" s="3" t="s">
        <v>200</v>
      </c>
      <c r="M30" s="3" t="s">
        <v>200</v>
      </c>
      <c r="N30" s="3"/>
      <c r="O30" s="3"/>
    </row>
    <row r="31" spans="1:15" x14ac:dyDescent="0.25">
      <c r="A31" s="3" t="s">
        <v>218</v>
      </c>
      <c r="B31" s="3" t="s">
        <v>246</v>
      </c>
      <c r="C31" s="3" t="s">
        <v>200</v>
      </c>
      <c r="D31" s="3" t="s">
        <v>200</v>
      </c>
      <c r="E31" s="3" t="s">
        <v>200</v>
      </c>
      <c r="F31" s="3">
        <v>19.705580000000001</v>
      </c>
      <c r="G31" s="3" t="s">
        <v>200</v>
      </c>
      <c r="H31" s="3" t="s">
        <v>200</v>
      </c>
      <c r="I31" s="3" t="s">
        <v>200</v>
      </c>
      <c r="J31" s="3" t="s">
        <v>200</v>
      </c>
      <c r="K31" s="3" t="s">
        <v>200</v>
      </c>
      <c r="L31" s="3" t="s">
        <v>200</v>
      </c>
      <c r="M31" s="3" t="s">
        <v>200</v>
      </c>
      <c r="N31" s="3"/>
      <c r="O31" s="3"/>
    </row>
    <row r="32" spans="1:15" x14ac:dyDescent="0.25">
      <c r="A32" s="3" t="s">
        <v>218</v>
      </c>
      <c r="B32" s="3" t="s">
        <v>219</v>
      </c>
      <c r="C32" s="3" t="s">
        <v>200</v>
      </c>
      <c r="D32" s="3" t="s">
        <v>200</v>
      </c>
      <c r="E32" s="3" t="s">
        <v>200</v>
      </c>
      <c r="F32" s="3" t="s">
        <v>200</v>
      </c>
      <c r="G32" s="3">
        <v>27.08277</v>
      </c>
      <c r="H32" s="3" t="s">
        <v>200</v>
      </c>
      <c r="I32" s="3" t="s">
        <v>200</v>
      </c>
      <c r="J32" s="3" t="s">
        <v>200</v>
      </c>
      <c r="K32" s="3" t="s">
        <v>200</v>
      </c>
      <c r="L32" s="3" t="s">
        <v>200</v>
      </c>
      <c r="M32" s="3" t="s">
        <v>200</v>
      </c>
      <c r="N32" s="3"/>
      <c r="O32" s="3"/>
    </row>
    <row r="33" spans="1:15" x14ac:dyDescent="0.25">
      <c r="A33" s="3" t="s">
        <v>218</v>
      </c>
      <c r="B33" s="3" t="s">
        <v>247</v>
      </c>
      <c r="C33" s="3" t="s">
        <v>200</v>
      </c>
      <c r="D33" s="3">
        <v>8.3412600000000001</v>
      </c>
      <c r="E33" s="3" t="s">
        <v>200</v>
      </c>
      <c r="F33" s="3" t="s">
        <v>200</v>
      </c>
      <c r="G33" s="3" t="s">
        <v>200</v>
      </c>
      <c r="H33" s="3">
        <v>10.868819999999999</v>
      </c>
      <c r="I33" s="3" t="s">
        <v>200</v>
      </c>
      <c r="J33" s="3" t="s">
        <v>200</v>
      </c>
      <c r="K33" s="3" t="s">
        <v>200</v>
      </c>
      <c r="L33" s="3" t="s">
        <v>200</v>
      </c>
      <c r="M33" s="3" t="s">
        <v>200</v>
      </c>
      <c r="N33" s="3"/>
      <c r="O33" s="3"/>
    </row>
    <row r="34" spans="1:15" x14ac:dyDescent="0.25">
      <c r="A34" s="3" t="s">
        <v>218</v>
      </c>
      <c r="B34" s="3" t="s">
        <v>221</v>
      </c>
      <c r="C34" s="3" t="s">
        <v>200</v>
      </c>
      <c r="D34" s="3" t="s">
        <v>200</v>
      </c>
      <c r="E34" s="3">
        <v>20.715420000000002</v>
      </c>
      <c r="F34" s="3" t="s">
        <v>200</v>
      </c>
      <c r="G34" s="3" t="s">
        <v>200</v>
      </c>
      <c r="H34" s="3" t="s">
        <v>200</v>
      </c>
      <c r="I34" s="3" t="s">
        <v>200</v>
      </c>
      <c r="J34" s="3" t="s">
        <v>200</v>
      </c>
      <c r="K34" s="3">
        <v>18.298839999999998</v>
      </c>
      <c r="L34" s="3" t="s">
        <v>200</v>
      </c>
      <c r="M34" s="3" t="s">
        <v>200</v>
      </c>
      <c r="N34" s="3"/>
      <c r="O34" s="3"/>
    </row>
    <row r="35" spans="1:15" x14ac:dyDescent="0.25">
      <c r="A35" s="3" t="s">
        <v>222</v>
      </c>
      <c r="B35" s="3" t="s">
        <v>223</v>
      </c>
      <c r="C35" s="3" t="s">
        <v>200</v>
      </c>
      <c r="D35" s="3" t="s">
        <v>200</v>
      </c>
      <c r="E35" s="3" t="s">
        <v>200</v>
      </c>
      <c r="F35" s="3" t="s">
        <v>200</v>
      </c>
      <c r="G35" s="3" t="s">
        <v>200</v>
      </c>
      <c r="H35" s="3">
        <v>9.1342099999999995</v>
      </c>
      <c r="I35" s="3" t="s">
        <v>200</v>
      </c>
      <c r="J35" s="3" t="s">
        <v>200</v>
      </c>
      <c r="K35" s="3" t="s">
        <v>200</v>
      </c>
      <c r="L35" s="3" t="s">
        <v>200</v>
      </c>
      <c r="M35" s="3" t="s">
        <v>200</v>
      </c>
      <c r="N35" s="3"/>
      <c r="O35" s="3"/>
    </row>
    <row r="36" spans="1:15" x14ac:dyDescent="0.25">
      <c r="A36" s="3" t="s">
        <v>222</v>
      </c>
      <c r="B36" s="3" t="s">
        <v>225</v>
      </c>
      <c r="C36" s="3">
        <v>4.3628600000000004</v>
      </c>
      <c r="D36" s="3" t="s">
        <v>200</v>
      </c>
      <c r="E36" s="3" t="s">
        <v>200</v>
      </c>
      <c r="F36" s="3" t="s">
        <v>200</v>
      </c>
      <c r="G36" s="3">
        <v>6.9509600000000002</v>
      </c>
      <c r="H36" s="3" t="s">
        <v>200</v>
      </c>
      <c r="I36" s="3" t="s">
        <v>200</v>
      </c>
      <c r="J36" s="3" t="s">
        <v>200</v>
      </c>
      <c r="K36" s="3" t="s">
        <v>200</v>
      </c>
      <c r="L36" s="3" t="s">
        <v>200</v>
      </c>
      <c r="M36" s="3" t="s">
        <v>200</v>
      </c>
      <c r="N36" s="3"/>
      <c r="O36" s="3"/>
    </row>
    <row r="37" spans="1:15" x14ac:dyDescent="0.25">
      <c r="A37" s="3" t="s">
        <v>222</v>
      </c>
      <c r="B37" s="3" t="s">
        <v>226</v>
      </c>
      <c r="C37" s="3" t="s">
        <v>200</v>
      </c>
      <c r="D37" s="3" t="s">
        <v>200</v>
      </c>
      <c r="E37" s="3" t="s">
        <v>200</v>
      </c>
      <c r="F37" s="3" t="s">
        <v>200</v>
      </c>
      <c r="G37" s="3">
        <v>7.2569800000000004</v>
      </c>
      <c r="H37" s="3" t="s">
        <v>200</v>
      </c>
      <c r="I37" s="3" t="s">
        <v>200</v>
      </c>
      <c r="J37" s="3" t="s">
        <v>200</v>
      </c>
      <c r="K37" s="3">
        <v>8.9778699999999994</v>
      </c>
      <c r="L37" s="3" t="s">
        <v>200</v>
      </c>
      <c r="M37" s="3" t="s">
        <v>200</v>
      </c>
      <c r="N37" s="3"/>
      <c r="O37" s="3"/>
    </row>
    <row r="38" spans="1:15" x14ac:dyDescent="0.25">
      <c r="A38" s="3" t="s">
        <v>222</v>
      </c>
      <c r="B38" s="3" t="s">
        <v>248</v>
      </c>
      <c r="C38" s="3">
        <v>2.7440199999999999</v>
      </c>
      <c r="D38" s="3" t="s">
        <v>200</v>
      </c>
      <c r="E38" s="3" t="s">
        <v>200</v>
      </c>
      <c r="F38" s="3" t="s">
        <v>200</v>
      </c>
      <c r="G38" s="3" t="s">
        <v>200</v>
      </c>
      <c r="H38" s="3" t="s">
        <v>200</v>
      </c>
      <c r="I38" s="3">
        <v>2.9157199999999999</v>
      </c>
      <c r="J38" s="3" t="s">
        <v>200</v>
      </c>
      <c r="K38" s="3" t="s">
        <v>200</v>
      </c>
      <c r="L38" s="3" t="s">
        <v>200</v>
      </c>
      <c r="M38" s="3" t="s">
        <v>200</v>
      </c>
      <c r="N38" s="3"/>
      <c r="O38" s="3"/>
    </row>
    <row r="39" spans="1:15" x14ac:dyDescent="0.25">
      <c r="A39" s="3" t="s">
        <v>222</v>
      </c>
      <c r="B39" s="3" t="s">
        <v>249</v>
      </c>
      <c r="C39" s="3" t="s">
        <v>200</v>
      </c>
      <c r="D39" s="3">
        <v>2.80307</v>
      </c>
      <c r="E39" s="3" t="s">
        <v>200</v>
      </c>
      <c r="F39" s="3" t="s">
        <v>200</v>
      </c>
      <c r="G39" s="3" t="s">
        <v>200</v>
      </c>
      <c r="H39" s="3" t="s">
        <v>200</v>
      </c>
      <c r="I39" s="3" t="s">
        <v>200</v>
      </c>
      <c r="J39" s="3" t="s">
        <v>200</v>
      </c>
      <c r="K39" s="3" t="s">
        <v>200</v>
      </c>
      <c r="L39" s="3" t="s">
        <v>200</v>
      </c>
      <c r="M39" s="3" t="s">
        <v>200</v>
      </c>
      <c r="N39" s="3"/>
      <c r="O39" s="3"/>
    </row>
    <row r="40" spans="1:15" x14ac:dyDescent="0.25">
      <c r="A40" s="3" t="s">
        <v>222</v>
      </c>
      <c r="B40" s="3" t="s">
        <v>250</v>
      </c>
      <c r="C40" s="3" t="s">
        <v>200</v>
      </c>
      <c r="D40" s="3" t="s">
        <v>200</v>
      </c>
      <c r="E40" s="3" t="s">
        <v>200</v>
      </c>
      <c r="F40" s="3">
        <v>14.780720000000001</v>
      </c>
      <c r="G40" s="3" t="s">
        <v>200</v>
      </c>
      <c r="H40" s="3" t="s">
        <v>200</v>
      </c>
      <c r="I40" s="3" t="s">
        <v>200</v>
      </c>
      <c r="J40" s="3" t="s">
        <v>200</v>
      </c>
      <c r="K40" s="3" t="s">
        <v>200</v>
      </c>
      <c r="L40" s="3" t="s">
        <v>200</v>
      </c>
      <c r="M40" s="3" t="s">
        <v>200</v>
      </c>
      <c r="N40" s="3"/>
      <c r="O40" s="3"/>
    </row>
    <row r="41" spans="1:15" x14ac:dyDescent="0.25">
      <c r="A41" s="3" t="s">
        <v>222</v>
      </c>
      <c r="B41" s="3" t="s">
        <v>266</v>
      </c>
      <c r="C41" s="3" t="s">
        <v>200</v>
      </c>
      <c r="D41" s="3" t="s">
        <v>200</v>
      </c>
      <c r="E41" s="3" t="s">
        <v>200</v>
      </c>
      <c r="F41" s="3" t="s">
        <v>200</v>
      </c>
      <c r="G41" s="3" t="s">
        <v>200</v>
      </c>
      <c r="H41" s="3" t="s">
        <v>200</v>
      </c>
      <c r="I41" s="3">
        <v>15.202360000000001</v>
      </c>
      <c r="J41" s="3" t="s">
        <v>200</v>
      </c>
      <c r="K41" s="3" t="s">
        <v>200</v>
      </c>
      <c r="L41" s="3" t="s">
        <v>200</v>
      </c>
      <c r="M41" s="3" t="s">
        <v>200</v>
      </c>
      <c r="N41" s="3"/>
      <c r="O41" s="3"/>
    </row>
    <row r="42" spans="1:15" x14ac:dyDescent="0.25">
      <c r="A42" s="3" t="s">
        <v>222</v>
      </c>
      <c r="B42" s="3" t="s">
        <v>251</v>
      </c>
      <c r="C42" s="3" t="s">
        <v>200</v>
      </c>
      <c r="D42" s="3" t="s">
        <v>200</v>
      </c>
      <c r="E42" s="3" t="s">
        <v>200</v>
      </c>
      <c r="F42" s="3">
        <v>5.09795</v>
      </c>
      <c r="G42" s="3" t="s">
        <v>200</v>
      </c>
      <c r="H42" s="3" t="s">
        <v>200</v>
      </c>
      <c r="I42" s="3" t="s">
        <v>200</v>
      </c>
      <c r="J42" s="3" t="s">
        <v>200</v>
      </c>
      <c r="K42" s="3">
        <v>4.3112500000000002</v>
      </c>
      <c r="L42" s="3" t="s">
        <v>200</v>
      </c>
      <c r="M42" s="3" t="s">
        <v>200</v>
      </c>
      <c r="N42" s="3"/>
      <c r="O42" s="3"/>
    </row>
    <row r="43" spans="1:15" x14ac:dyDescent="0.25">
      <c r="A43" s="3" t="s">
        <v>222</v>
      </c>
      <c r="B43" s="3" t="s">
        <v>227</v>
      </c>
      <c r="C43" s="3">
        <v>5.8633800000000003</v>
      </c>
      <c r="D43" s="3" t="s">
        <v>200</v>
      </c>
      <c r="E43" s="3" t="s">
        <v>200</v>
      </c>
      <c r="F43" s="3" t="s">
        <v>200</v>
      </c>
      <c r="G43" s="3" t="s">
        <v>200</v>
      </c>
      <c r="H43" s="3">
        <v>8.4005100000000006</v>
      </c>
      <c r="I43" s="3" t="s">
        <v>200</v>
      </c>
      <c r="J43" s="3" t="s">
        <v>200</v>
      </c>
      <c r="K43" s="3" t="s">
        <v>200</v>
      </c>
      <c r="L43" s="3">
        <v>4.46</v>
      </c>
      <c r="M43" s="3" t="s">
        <v>200</v>
      </c>
      <c r="N43" s="3"/>
      <c r="O43" s="3"/>
    </row>
    <row r="44" spans="1:15" x14ac:dyDescent="0.25">
      <c r="A44" s="3" t="s">
        <v>228</v>
      </c>
      <c r="B44" s="3" t="s">
        <v>229</v>
      </c>
      <c r="C44" s="3" t="s">
        <v>200</v>
      </c>
      <c r="D44" s="3">
        <v>11.789899999999999</v>
      </c>
      <c r="E44" s="3" t="s">
        <v>200</v>
      </c>
      <c r="F44" s="3" t="s">
        <v>200</v>
      </c>
      <c r="G44" s="3">
        <v>12.08508</v>
      </c>
      <c r="H44" s="3" t="s">
        <v>200</v>
      </c>
      <c r="I44" s="3" t="s">
        <v>200</v>
      </c>
      <c r="J44" s="3" t="s">
        <v>200</v>
      </c>
      <c r="K44" s="3">
        <v>10.073040000000001</v>
      </c>
      <c r="L44" s="3" t="s">
        <v>200</v>
      </c>
      <c r="M44" s="3" t="s">
        <v>200</v>
      </c>
      <c r="N44" s="3"/>
      <c r="O44" s="3"/>
    </row>
    <row r="45" spans="1:15" x14ac:dyDescent="0.25">
      <c r="A45" s="3" t="s">
        <v>228</v>
      </c>
      <c r="B45" s="3" t="s">
        <v>230</v>
      </c>
      <c r="C45" s="3">
        <v>4.3093300000000001</v>
      </c>
      <c r="D45" s="3" t="s">
        <v>200</v>
      </c>
      <c r="E45" s="3" t="s">
        <v>200</v>
      </c>
      <c r="F45" s="3" t="s">
        <v>200</v>
      </c>
      <c r="G45" s="3" t="s">
        <v>200</v>
      </c>
      <c r="H45" s="3" t="s">
        <v>200</v>
      </c>
      <c r="I45" s="3" t="s">
        <v>200</v>
      </c>
      <c r="J45" s="3" t="s">
        <v>200</v>
      </c>
      <c r="K45" s="3" t="s">
        <v>200</v>
      </c>
      <c r="L45" s="3" t="s">
        <v>200</v>
      </c>
      <c r="M45" s="3" t="s">
        <v>200</v>
      </c>
      <c r="N45" s="3"/>
      <c r="O45" s="3"/>
    </row>
    <row r="46" spans="1:15" x14ac:dyDescent="0.25">
      <c r="A46" s="3" t="s">
        <v>228</v>
      </c>
      <c r="B46" s="3" t="s">
        <v>232</v>
      </c>
      <c r="C46" s="3" t="s">
        <v>200</v>
      </c>
      <c r="D46" s="3" t="s">
        <v>200</v>
      </c>
      <c r="E46" s="3">
        <v>4.0822799999999999</v>
      </c>
      <c r="F46" s="3" t="s">
        <v>200</v>
      </c>
      <c r="G46" s="3" t="s">
        <v>200</v>
      </c>
      <c r="H46" s="3" t="s">
        <v>200</v>
      </c>
      <c r="I46" s="3">
        <v>8.4669799999999995</v>
      </c>
      <c r="J46" s="3" t="s">
        <v>200</v>
      </c>
      <c r="K46" s="3" t="s">
        <v>200</v>
      </c>
      <c r="L46" s="3" t="s">
        <v>200</v>
      </c>
      <c r="M46" s="3" t="s">
        <v>200</v>
      </c>
      <c r="N46" s="3"/>
      <c r="O46" s="3"/>
    </row>
    <row r="47" spans="1:15" x14ac:dyDescent="0.25">
      <c r="A47" s="3" t="s">
        <v>228</v>
      </c>
      <c r="B47" s="3" t="s">
        <v>233</v>
      </c>
      <c r="C47" s="3">
        <v>3.06535</v>
      </c>
      <c r="D47" s="3" t="s">
        <v>200</v>
      </c>
      <c r="E47" s="3" t="s">
        <v>200</v>
      </c>
      <c r="F47" s="3">
        <v>7.5167400000000004</v>
      </c>
      <c r="G47" s="3" t="s">
        <v>200</v>
      </c>
      <c r="H47" s="3" t="s">
        <v>200</v>
      </c>
      <c r="I47" s="3" t="s">
        <v>200</v>
      </c>
      <c r="J47" s="3" t="s">
        <v>200</v>
      </c>
      <c r="K47" s="3">
        <v>8.6861999999999995</v>
      </c>
      <c r="L47" s="3" t="s">
        <v>200</v>
      </c>
      <c r="M47" s="3" t="s">
        <v>200</v>
      </c>
      <c r="N47" s="3"/>
      <c r="O47" s="3"/>
    </row>
    <row r="48" spans="1:15" x14ac:dyDescent="0.25">
      <c r="A48" s="3" t="s">
        <v>228</v>
      </c>
      <c r="B48" s="3" t="s">
        <v>234</v>
      </c>
      <c r="C48" s="3" t="s">
        <v>200</v>
      </c>
      <c r="D48" s="3" t="s">
        <v>200</v>
      </c>
      <c r="E48" s="3" t="s">
        <v>200</v>
      </c>
      <c r="F48" s="3" t="s">
        <v>200</v>
      </c>
      <c r="G48" s="3">
        <v>4.6496300000000002</v>
      </c>
      <c r="H48" s="3" t="s">
        <v>200</v>
      </c>
      <c r="I48" s="3" t="s">
        <v>200</v>
      </c>
      <c r="J48" s="3" t="s">
        <v>200</v>
      </c>
      <c r="K48" s="3">
        <v>5.6537300000000004</v>
      </c>
      <c r="L48" s="3" t="s">
        <v>200</v>
      </c>
      <c r="M48" s="3" t="s">
        <v>200</v>
      </c>
      <c r="N48" s="3"/>
      <c r="O48" s="3"/>
    </row>
    <row r="49" spans="1:15" x14ac:dyDescent="0.25">
      <c r="A49" s="3" t="s">
        <v>228</v>
      </c>
      <c r="B49" s="3" t="s">
        <v>252</v>
      </c>
      <c r="C49" s="3" t="s">
        <v>200</v>
      </c>
      <c r="D49" s="3" t="s">
        <v>200</v>
      </c>
      <c r="E49" s="3">
        <v>16.041499999999999</v>
      </c>
      <c r="F49" s="3" t="s">
        <v>200</v>
      </c>
      <c r="G49" s="3" t="s">
        <v>200</v>
      </c>
      <c r="H49" s="3" t="s">
        <v>200</v>
      </c>
      <c r="I49" s="3">
        <v>13.14181</v>
      </c>
      <c r="J49" s="3" t="s">
        <v>200</v>
      </c>
      <c r="K49" s="3">
        <v>13.234170000000001</v>
      </c>
      <c r="L49" s="3" t="s">
        <v>200</v>
      </c>
      <c r="M49" s="3" t="s">
        <v>200</v>
      </c>
      <c r="N49" s="3"/>
      <c r="O49" s="3"/>
    </row>
    <row r="50" spans="1:15" x14ac:dyDescent="0.25">
      <c r="A50" s="3" t="s">
        <v>228</v>
      </c>
      <c r="B50" s="3" t="s">
        <v>235</v>
      </c>
      <c r="C50" s="3" t="s">
        <v>200</v>
      </c>
      <c r="D50" s="3" t="s">
        <v>200</v>
      </c>
      <c r="E50" s="3" t="s">
        <v>200</v>
      </c>
      <c r="F50" s="3" t="s">
        <v>200</v>
      </c>
      <c r="G50" s="3">
        <v>1.70682</v>
      </c>
      <c r="H50" s="3" t="s">
        <v>200</v>
      </c>
      <c r="I50" s="3" t="s">
        <v>200</v>
      </c>
      <c r="J50" s="3" t="s">
        <v>200</v>
      </c>
      <c r="K50" s="3" t="s">
        <v>200</v>
      </c>
      <c r="L50" s="3" t="s">
        <v>200</v>
      </c>
      <c r="M50" s="3" t="s">
        <v>200</v>
      </c>
      <c r="N50" s="3"/>
      <c r="O50" s="3"/>
    </row>
    <row r="51" spans="1:15" x14ac:dyDescent="0.25">
      <c r="A51" s="3" t="s">
        <v>228</v>
      </c>
      <c r="B51" s="3" t="s">
        <v>236</v>
      </c>
      <c r="C51" s="3" t="s">
        <v>200</v>
      </c>
      <c r="D51" s="3" t="s">
        <v>200</v>
      </c>
      <c r="E51" s="3" t="s">
        <v>200</v>
      </c>
      <c r="F51" s="3">
        <v>5.0186400000000004</v>
      </c>
      <c r="G51" s="3" t="s">
        <v>200</v>
      </c>
      <c r="H51" s="3" t="s">
        <v>200</v>
      </c>
      <c r="I51" s="3" t="s">
        <v>200</v>
      </c>
      <c r="J51" s="3" t="s">
        <v>200</v>
      </c>
      <c r="K51" s="3" t="s">
        <v>200</v>
      </c>
      <c r="L51" s="3" t="s">
        <v>200</v>
      </c>
      <c r="M51" s="3" t="s">
        <v>200</v>
      </c>
      <c r="N51" s="3"/>
      <c r="O51" s="3"/>
    </row>
    <row r="52" spans="1:15" x14ac:dyDescent="0.25">
      <c r="A52" s="3" t="s">
        <v>228</v>
      </c>
      <c r="B52" s="3" t="s">
        <v>237</v>
      </c>
      <c r="C52" s="3" t="s">
        <v>200</v>
      </c>
      <c r="D52" s="3" t="s">
        <v>200</v>
      </c>
      <c r="E52" s="3" t="s">
        <v>200</v>
      </c>
      <c r="F52" s="3">
        <v>10.180999999999999</v>
      </c>
      <c r="G52" s="3" t="s">
        <v>200</v>
      </c>
      <c r="H52" s="3">
        <v>7.6283000000000003</v>
      </c>
      <c r="I52" s="3" t="s">
        <v>200</v>
      </c>
      <c r="J52" s="3" t="s">
        <v>200</v>
      </c>
      <c r="K52" s="3">
        <v>6.3934800000000003</v>
      </c>
      <c r="L52" s="3" t="s">
        <v>200</v>
      </c>
      <c r="M52" s="3" t="s">
        <v>200</v>
      </c>
      <c r="N52" s="3"/>
      <c r="O52" s="3"/>
    </row>
    <row r="53" spans="1:15" x14ac:dyDescent="0.25">
      <c r="A53" s="3" t="s">
        <v>228</v>
      </c>
      <c r="B53" s="3" t="s">
        <v>238</v>
      </c>
      <c r="C53" s="3" t="s">
        <v>200</v>
      </c>
      <c r="D53" s="3" t="s">
        <v>200</v>
      </c>
      <c r="E53" s="3">
        <v>3.9641600000000001</v>
      </c>
      <c r="F53" s="3" t="s">
        <v>200</v>
      </c>
      <c r="G53" s="3" t="s">
        <v>200</v>
      </c>
      <c r="H53" s="3" t="s">
        <v>200</v>
      </c>
      <c r="I53" s="3" t="s">
        <v>200</v>
      </c>
      <c r="J53" s="3" t="s">
        <v>200</v>
      </c>
      <c r="K53" s="3" t="s">
        <v>200</v>
      </c>
      <c r="L53" s="3" t="s">
        <v>200</v>
      </c>
      <c r="M53" s="3" t="s">
        <v>200</v>
      </c>
      <c r="N53" s="3"/>
      <c r="O53" s="3"/>
    </row>
    <row r="54" spans="1:15" x14ac:dyDescent="0.25">
      <c r="A54" s="3" t="s">
        <v>228</v>
      </c>
      <c r="B54" s="3" t="s">
        <v>253</v>
      </c>
      <c r="C54" s="3" t="s">
        <v>200</v>
      </c>
      <c r="D54" s="3">
        <v>13.502649999999999</v>
      </c>
      <c r="E54" s="3" t="s">
        <v>200</v>
      </c>
      <c r="F54" s="3">
        <v>12.66948</v>
      </c>
      <c r="G54" s="3" t="s">
        <v>200</v>
      </c>
      <c r="H54" s="3" t="s">
        <v>200</v>
      </c>
      <c r="I54" s="3">
        <v>15.08596</v>
      </c>
      <c r="J54" s="3" t="s">
        <v>200</v>
      </c>
      <c r="K54" s="3">
        <v>14.29655</v>
      </c>
      <c r="L54" s="3" t="s">
        <v>200</v>
      </c>
      <c r="M54" s="3" t="s">
        <v>200</v>
      </c>
      <c r="N54" s="3"/>
      <c r="O54" s="3"/>
    </row>
    <row r="55" spans="1:15" x14ac:dyDescent="0.25">
      <c r="A55" s="3" t="s">
        <v>228</v>
      </c>
      <c r="B55" s="3" t="s">
        <v>239</v>
      </c>
      <c r="C55" s="3" t="s">
        <v>200</v>
      </c>
      <c r="D55" s="3">
        <v>5.3006700000000002</v>
      </c>
      <c r="E55" s="3" t="s">
        <v>200</v>
      </c>
      <c r="F55" s="3" t="s">
        <v>200</v>
      </c>
      <c r="G55" s="3" t="s">
        <v>200</v>
      </c>
      <c r="H55" s="3" t="s">
        <v>200</v>
      </c>
      <c r="I55" s="3">
        <v>8.1368600000000004</v>
      </c>
      <c r="J55" s="3">
        <v>8.45749</v>
      </c>
      <c r="K55" s="3" t="s">
        <v>200</v>
      </c>
      <c r="L55" s="3" t="s">
        <v>200</v>
      </c>
      <c r="M55" s="3" t="s">
        <v>200</v>
      </c>
      <c r="N55" s="3"/>
      <c r="O55" s="3"/>
    </row>
    <row r="56" spans="1:15" x14ac:dyDescent="0.25">
      <c r="A56" s="3" t="s">
        <v>228</v>
      </c>
      <c r="B56" s="3" t="s">
        <v>240</v>
      </c>
      <c r="C56" s="3" t="s">
        <v>200</v>
      </c>
      <c r="D56" s="3" t="s">
        <v>200</v>
      </c>
      <c r="E56" s="3" t="s">
        <v>200</v>
      </c>
      <c r="F56" s="3">
        <v>4.9020900000000003</v>
      </c>
      <c r="G56" s="3" t="s">
        <v>200</v>
      </c>
      <c r="H56" s="3" t="s">
        <v>200</v>
      </c>
      <c r="I56" s="3" t="s">
        <v>200</v>
      </c>
      <c r="J56" s="3">
        <v>3.5327999999999999</v>
      </c>
      <c r="K56" s="3" t="s">
        <v>200</v>
      </c>
      <c r="L56" s="3" t="s">
        <v>200</v>
      </c>
      <c r="M56" s="3" t="s">
        <v>200</v>
      </c>
      <c r="N56" s="3"/>
      <c r="O56" s="3"/>
    </row>
    <row r="57" spans="1:15" x14ac:dyDescent="0.25">
      <c r="A57" s="3" t="s">
        <v>228</v>
      </c>
      <c r="B57" s="3" t="s">
        <v>241</v>
      </c>
      <c r="C57" s="3">
        <v>10.471410000000001</v>
      </c>
      <c r="D57" s="3" t="s">
        <v>200</v>
      </c>
      <c r="E57" s="3" t="s">
        <v>200</v>
      </c>
      <c r="F57" s="3" t="s">
        <v>200</v>
      </c>
      <c r="G57" s="3">
        <v>13.337759999999999</v>
      </c>
      <c r="H57" s="3" t="s">
        <v>200</v>
      </c>
      <c r="I57" s="3" t="s">
        <v>200</v>
      </c>
      <c r="J57" s="3">
        <v>13.894299999999999</v>
      </c>
      <c r="K57" s="3" t="s">
        <v>200</v>
      </c>
      <c r="L57" s="3" t="s">
        <v>200</v>
      </c>
      <c r="M57" s="3" t="s">
        <v>200</v>
      </c>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406</v>
      </c>
    </row>
    <row r="4" spans="1:15" x14ac:dyDescent="0.25">
      <c r="A4" t="s">
        <v>407</v>
      </c>
    </row>
    <row r="5" spans="1:15" ht="21" x14ac:dyDescent="0.35">
      <c r="A5" s="7" t="s">
        <v>180</v>
      </c>
    </row>
    <row r="6" spans="1:15" x14ac:dyDescent="0.25">
      <c r="A6" t="s">
        <v>400</v>
      </c>
    </row>
    <row r="7" spans="1:15" x14ac:dyDescent="0.25">
      <c r="A7" t="s">
        <v>408</v>
      </c>
    </row>
    <row r="8" spans="1:15" x14ac:dyDescent="0.25">
      <c r="A8" t="s">
        <v>413</v>
      </c>
    </row>
    <row r="9" spans="1:15" x14ac:dyDescent="0.25">
      <c r="A9" t="s">
        <v>417</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12.91799</v>
      </c>
      <c r="D14" s="3" t="s">
        <v>200</v>
      </c>
      <c r="E14" s="3" t="s">
        <v>200</v>
      </c>
      <c r="F14" s="3" t="s">
        <v>200</v>
      </c>
      <c r="G14" s="3" t="s">
        <v>200</v>
      </c>
      <c r="H14" s="3" t="s">
        <v>200</v>
      </c>
      <c r="I14" s="3" t="s">
        <v>200</v>
      </c>
      <c r="J14" s="3">
        <v>9.4170599999999993</v>
      </c>
      <c r="K14" s="3" t="s">
        <v>200</v>
      </c>
      <c r="L14" s="3" t="s">
        <v>200</v>
      </c>
      <c r="M14" s="3" t="s">
        <v>200</v>
      </c>
      <c r="N14" s="3"/>
      <c r="O14" s="3"/>
    </row>
    <row r="15" spans="1:15" x14ac:dyDescent="0.25">
      <c r="A15" s="3" t="s">
        <v>198</v>
      </c>
      <c r="B15" s="3" t="s">
        <v>201</v>
      </c>
      <c r="C15" s="3" t="s">
        <v>200</v>
      </c>
      <c r="D15" s="3">
        <v>17.207080000000001</v>
      </c>
      <c r="E15" s="3" t="s">
        <v>200</v>
      </c>
      <c r="F15" s="3" t="s">
        <v>200</v>
      </c>
      <c r="G15" s="3">
        <v>19.253579999999999</v>
      </c>
      <c r="H15" s="3" t="s">
        <v>200</v>
      </c>
      <c r="I15" s="3" t="s">
        <v>200</v>
      </c>
      <c r="J15" s="3" t="s">
        <v>200</v>
      </c>
      <c r="K15" s="3" t="s">
        <v>200</v>
      </c>
      <c r="L15" s="3" t="s">
        <v>200</v>
      </c>
      <c r="M15" s="3" t="s">
        <v>200</v>
      </c>
      <c r="N15" s="3"/>
      <c r="O15" s="3"/>
    </row>
    <row r="16" spans="1:15" x14ac:dyDescent="0.25">
      <c r="A16" s="3" t="s">
        <v>198</v>
      </c>
      <c r="B16" s="3" t="s">
        <v>265</v>
      </c>
      <c r="C16" s="3">
        <v>4.5526099999999996</v>
      </c>
      <c r="D16" s="3" t="s">
        <v>200</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v>8.0136199999999995</v>
      </c>
      <c r="H17" s="3" t="s">
        <v>200</v>
      </c>
      <c r="I17" s="3" t="s">
        <v>200</v>
      </c>
      <c r="J17" s="3" t="s">
        <v>200</v>
      </c>
      <c r="K17" s="3" t="s">
        <v>200</v>
      </c>
      <c r="L17" s="3" t="s">
        <v>200</v>
      </c>
      <c r="M17" s="3" t="s">
        <v>200</v>
      </c>
      <c r="N17" s="3"/>
      <c r="O17" s="3"/>
    </row>
    <row r="18" spans="1:15" x14ac:dyDescent="0.25">
      <c r="A18" s="3" t="s">
        <v>198</v>
      </c>
      <c r="B18" s="3" t="s">
        <v>203</v>
      </c>
      <c r="C18" s="3" t="s">
        <v>200</v>
      </c>
      <c r="D18" s="3" t="s">
        <v>200</v>
      </c>
      <c r="E18" s="3">
        <v>15.662979999999999</v>
      </c>
      <c r="F18" s="3" t="s">
        <v>200</v>
      </c>
      <c r="G18" s="3" t="s">
        <v>200</v>
      </c>
      <c r="H18" s="3">
        <v>22.265460000000001</v>
      </c>
      <c r="I18" s="3" t="s">
        <v>200</v>
      </c>
      <c r="J18" s="3" t="s">
        <v>200</v>
      </c>
      <c r="K18" s="3" t="s">
        <v>200</v>
      </c>
      <c r="L18" s="3" t="s">
        <v>200</v>
      </c>
      <c r="M18" s="3" t="s">
        <v>200</v>
      </c>
      <c r="N18" s="3"/>
      <c r="O18" s="3"/>
    </row>
    <row r="19" spans="1:15" x14ac:dyDescent="0.25">
      <c r="A19" s="3" t="s">
        <v>198</v>
      </c>
      <c r="B19" s="3" t="s">
        <v>204</v>
      </c>
      <c r="C19" s="3">
        <v>15.38748</v>
      </c>
      <c r="D19" s="3" t="s">
        <v>200</v>
      </c>
      <c r="E19" s="3" t="s">
        <v>200</v>
      </c>
      <c r="F19" s="3">
        <v>16.680759999999999</v>
      </c>
      <c r="G19" s="3" t="s">
        <v>200</v>
      </c>
      <c r="H19" s="3" t="s">
        <v>200</v>
      </c>
      <c r="I19" s="3" t="s">
        <v>200</v>
      </c>
      <c r="J19" s="3" t="s">
        <v>200</v>
      </c>
      <c r="K19" s="3" t="s">
        <v>200</v>
      </c>
      <c r="L19" s="3" t="s">
        <v>200</v>
      </c>
      <c r="M19" s="3" t="s">
        <v>200</v>
      </c>
      <c r="N19" s="3"/>
      <c r="O19" s="3"/>
    </row>
    <row r="20" spans="1:15" x14ac:dyDescent="0.25">
      <c r="A20" s="3" t="s">
        <v>198</v>
      </c>
      <c r="B20" s="3" t="s">
        <v>365</v>
      </c>
      <c r="C20" s="3" t="s">
        <v>200</v>
      </c>
      <c r="D20" s="3" t="s">
        <v>200</v>
      </c>
      <c r="E20" s="3">
        <v>12.88622</v>
      </c>
      <c r="F20" s="3" t="s">
        <v>200</v>
      </c>
      <c r="G20" s="3" t="s">
        <v>200</v>
      </c>
      <c r="H20" s="3" t="s">
        <v>200</v>
      </c>
      <c r="I20" s="3" t="s">
        <v>200</v>
      </c>
      <c r="J20" s="3" t="s">
        <v>200</v>
      </c>
      <c r="K20" s="3" t="s">
        <v>200</v>
      </c>
      <c r="L20" s="3" t="s">
        <v>200</v>
      </c>
      <c r="M20" s="3" t="s">
        <v>200</v>
      </c>
      <c r="N20" s="3"/>
      <c r="O20" s="3"/>
    </row>
    <row r="21" spans="1:15" x14ac:dyDescent="0.25">
      <c r="A21" s="3" t="s">
        <v>198</v>
      </c>
      <c r="B21" s="3" t="s">
        <v>206</v>
      </c>
      <c r="C21" s="3" t="s">
        <v>200</v>
      </c>
      <c r="D21" s="3" t="s">
        <v>200</v>
      </c>
      <c r="E21" s="3" t="s">
        <v>200</v>
      </c>
      <c r="F21" s="3" t="s">
        <v>200</v>
      </c>
      <c r="G21" s="3">
        <v>6.8010000000000002</v>
      </c>
      <c r="H21" s="3" t="s">
        <v>200</v>
      </c>
      <c r="I21" s="3" t="s">
        <v>200</v>
      </c>
      <c r="J21" s="3" t="s">
        <v>200</v>
      </c>
      <c r="K21" s="3" t="s">
        <v>200</v>
      </c>
      <c r="L21" s="3" t="s">
        <v>200</v>
      </c>
      <c r="M21" s="3" t="s">
        <v>200</v>
      </c>
      <c r="N21" s="3"/>
      <c r="O21" s="3"/>
    </row>
    <row r="22" spans="1:15" x14ac:dyDescent="0.25">
      <c r="A22" s="3" t="s">
        <v>207</v>
      </c>
      <c r="B22" s="3" t="s">
        <v>208</v>
      </c>
      <c r="C22" s="3" t="s">
        <v>200</v>
      </c>
      <c r="D22" s="3" t="s">
        <v>200</v>
      </c>
      <c r="E22" s="3">
        <v>18.739260000000002</v>
      </c>
      <c r="F22" s="3" t="s">
        <v>200</v>
      </c>
      <c r="G22" s="3" t="s">
        <v>200</v>
      </c>
      <c r="H22" s="3" t="s">
        <v>200</v>
      </c>
      <c r="I22" s="3" t="s">
        <v>200</v>
      </c>
      <c r="J22" s="3" t="s">
        <v>200</v>
      </c>
      <c r="K22" s="3" t="s">
        <v>200</v>
      </c>
      <c r="L22" s="3" t="s">
        <v>200</v>
      </c>
      <c r="M22" s="3" t="s">
        <v>200</v>
      </c>
      <c r="N22" s="3"/>
      <c r="O22" s="3"/>
    </row>
    <row r="23" spans="1:15" x14ac:dyDescent="0.25">
      <c r="A23" s="3" t="s">
        <v>207</v>
      </c>
      <c r="B23" s="3" t="s">
        <v>257</v>
      </c>
      <c r="C23" s="3" t="s">
        <v>200</v>
      </c>
      <c r="D23" s="3">
        <v>24.19087</v>
      </c>
      <c r="E23" s="3" t="s">
        <v>200</v>
      </c>
      <c r="F23" s="3" t="s">
        <v>200</v>
      </c>
      <c r="G23" s="3" t="s">
        <v>200</v>
      </c>
      <c r="H23" s="3" t="s">
        <v>200</v>
      </c>
      <c r="I23" s="3">
        <v>27.350909999999999</v>
      </c>
      <c r="J23" s="3" t="s">
        <v>200</v>
      </c>
      <c r="K23" s="3" t="s">
        <v>200</v>
      </c>
      <c r="L23" s="3" t="s">
        <v>200</v>
      </c>
      <c r="M23" s="3" t="s">
        <v>200</v>
      </c>
      <c r="N23" s="3"/>
      <c r="O23" s="3"/>
    </row>
    <row r="24" spans="1:15" x14ac:dyDescent="0.25">
      <c r="A24" s="3" t="s">
        <v>207</v>
      </c>
      <c r="B24" s="3" t="s">
        <v>210</v>
      </c>
      <c r="C24" s="3" t="s">
        <v>200</v>
      </c>
      <c r="D24" s="3" t="s">
        <v>200</v>
      </c>
      <c r="E24" s="3" t="s">
        <v>200</v>
      </c>
      <c r="F24" s="3" t="s">
        <v>200</v>
      </c>
      <c r="G24" s="3">
        <v>19.911110000000001</v>
      </c>
      <c r="H24" s="3" t="s">
        <v>200</v>
      </c>
      <c r="I24" s="3" t="s">
        <v>200</v>
      </c>
      <c r="J24" s="3" t="s">
        <v>200</v>
      </c>
      <c r="K24" s="3" t="s">
        <v>200</v>
      </c>
      <c r="L24" s="3" t="s">
        <v>200</v>
      </c>
      <c r="M24" s="3" t="s">
        <v>200</v>
      </c>
      <c r="N24" s="3"/>
      <c r="O24" s="3"/>
    </row>
    <row r="25" spans="1:15" x14ac:dyDescent="0.25">
      <c r="A25" s="3" t="s">
        <v>207</v>
      </c>
      <c r="B25" s="3" t="s">
        <v>211</v>
      </c>
      <c r="C25" s="3" t="s">
        <v>200</v>
      </c>
      <c r="D25" s="3" t="s">
        <v>200</v>
      </c>
      <c r="E25" s="3" t="s">
        <v>200</v>
      </c>
      <c r="F25" s="3" t="s">
        <v>200</v>
      </c>
      <c r="G25" s="3" t="s">
        <v>200</v>
      </c>
      <c r="H25" s="3" t="s">
        <v>200</v>
      </c>
      <c r="I25" s="3" t="s">
        <v>200</v>
      </c>
      <c r="J25" s="3" t="s">
        <v>200</v>
      </c>
      <c r="K25" s="3">
        <v>12.943849999999999</v>
      </c>
      <c r="L25" s="3" t="s">
        <v>200</v>
      </c>
      <c r="M25" s="3" t="s">
        <v>200</v>
      </c>
      <c r="N25" s="3"/>
      <c r="O25" s="3"/>
    </row>
    <row r="26" spans="1:15" x14ac:dyDescent="0.25">
      <c r="A26" s="3" t="s">
        <v>207</v>
      </c>
      <c r="B26" s="3" t="s">
        <v>213</v>
      </c>
      <c r="C26" s="3">
        <v>5.6064600000000002</v>
      </c>
      <c r="D26" s="3" t="s">
        <v>200</v>
      </c>
      <c r="E26" s="3" t="s">
        <v>200</v>
      </c>
      <c r="F26" s="3" t="s">
        <v>200</v>
      </c>
      <c r="G26" s="3" t="s">
        <v>200</v>
      </c>
      <c r="H26" s="3">
        <v>12.32273</v>
      </c>
      <c r="I26" s="3" t="s">
        <v>200</v>
      </c>
      <c r="J26" s="3" t="s">
        <v>200</v>
      </c>
      <c r="K26" s="3" t="s">
        <v>200</v>
      </c>
      <c r="L26" s="3" t="s">
        <v>200</v>
      </c>
      <c r="M26" s="3" t="s">
        <v>200</v>
      </c>
      <c r="N26" s="3"/>
      <c r="O26" s="3"/>
    </row>
    <row r="27" spans="1:15" x14ac:dyDescent="0.25">
      <c r="A27" s="3" t="s">
        <v>207</v>
      </c>
      <c r="B27" s="3" t="s">
        <v>215</v>
      </c>
      <c r="C27" s="3">
        <v>6.0149999999999997</v>
      </c>
      <c r="D27" s="3" t="s">
        <v>200</v>
      </c>
      <c r="E27" s="3" t="s">
        <v>200</v>
      </c>
      <c r="F27" s="3" t="s">
        <v>200</v>
      </c>
      <c r="G27" s="3" t="s">
        <v>200</v>
      </c>
      <c r="H27" s="3" t="s">
        <v>200</v>
      </c>
      <c r="I27" s="3" t="s">
        <v>200</v>
      </c>
      <c r="J27" s="3" t="s">
        <v>200</v>
      </c>
      <c r="K27" s="3" t="s">
        <v>200</v>
      </c>
      <c r="L27" s="3" t="s">
        <v>200</v>
      </c>
      <c r="M27" s="3" t="s">
        <v>200</v>
      </c>
      <c r="N27" s="3"/>
      <c r="O27" s="3"/>
    </row>
    <row r="28" spans="1:15" x14ac:dyDescent="0.25">
      <c r="A28" s="3" t="s">
        <v>207</v>
      </c>
      <c r="B28" s="3" t="s">
        <v>261</v>
      </c>
      <c r="C28" s="3" t="s">
        <v>200</v>
      </c>
      <c r="D28" s="3" t="s">
        <v>200</v>
      </c>
      <c r="E28" s="3" t="s">
        <v>200</v>
      </c>
      <c r="F28" s="3" t="s">
        <v>200</v>
      </c>
      <c r="G28" s="3">
        <v>30.748159999999999</v>
      </c>
      <c r="H28" s="3" t="s">
        <v>200</v>
      </c>
      <c r="I28" s="3" t="s">
        <v>200</v>
      </c>
      <c r="J28" s="3" t="s">
        <v>200</v>
      </c>
      <c r="K28" s="3" t="s">
        <v>200</v>
      </c>
      <c r="L28" s="3" t="s">
        <v>200</v>
      </c>
      <c r="M28" s="3" t="s">
        <v>200</v>
      </c>
      <c r="N28" s="3"/>
      <c r="O28" s="3"/>
    </row>
    <row r="29" spans="1:15" x14ac:dyDescent="0.25">
      <c r="A29" s="3" t="s">
        <v>207</v>
      </c>
      <c r="B29" s="3" t="s">
        <v>216</v>
      </c>
      <c r="C29" s="3" t="s">
        <v>200</v>
      </c>
      <c r="D29" s="3">
        <v>18.281780000000001</v>
      </c>
      <c r="E29" s="3" t="s">
        <v>200</v>
      </c>
      <c r="F29" s="3" t="s">
        <v>200</v>
      </c>
      <c r="G29" s="3" t="s">
        <v>200</v>
      </c>
      <c r="H29" s="3" t="s">
        <v>200</v>
      </c>
      <c r="I29" s="3">
        <v>14.14063</v>
      </c>
      <c r="J29" s="3" t="s">
        <v>200</v>
      </c>
      <c r="K29" s="3" t="s">
        <v>200</v>
      </c>
      <c r="L29" s="3" t="s">
        <v>200</v>
      </c>
      <c r="M29" s="3" t="s">
        <v>200</v>
      </c>
      <c r="N29" s="3"/>
      <c r="O29" s="3"/>
    </row>
    <row r="30" spans="1:15" x14ac:dyDescent="0.25">
      <c r="A30" s="3" t="s">
        <v>207</v>
      </c>
      <c r="B30" s="3" t="s">
        <v>217</v>
      </c>
      <c r="C30" s="3">
        <v>3.3240799999999999</v>
      </c>
      <c r="D30" s="3" t="s">
        <v>200</v>
      </c>
      <c r="E30" s="3" t="s">
        <v>200</v>
      </c>
      <c r="F30" s="3" t="s">
        <v>200</v>
      </c>
      <c r="G30" s="3" t="s">
        <v>200</v>
      </c>
      <c r="H30" s="3">
        <v>2.06074</v>
      </c>
      <c r="I30" s="3" t="s">
        <v>200</v>
      </c>
      <c r="J30" s="3" t="s">
        <v>200</v>
      </c>
      <c r="K30" s="3" t="s">
        <v>200</v>
      </c>
      <c r="L30" s="3" t="s">
        <v>200</v>
      </c>
      <c r="M30" s="3" t="s">
        <v>200</v>
      </c>
      <c r="N30" s="3"/>
      <c r="O30" s="3"/>
    </row>
    <row r="31" spans="1:15" x14ac:dyDescent="0.25">
      <c r="A31" s="3" t="s">
        <v>218</v>
      </c>
      <c r="B31" s="3" t="s">
        <v>246</v>
      </c>
      <c r="C31" s="3" t="s">
        <v>200</v>
      </c>
      <c r="D31" s="3" t="s">
        <v>200</v>
      </c>
      <c r="E31" s="3" t="s">
        <v>200</v>
      </c>
      <c r="F31" s="3">
        <v>29.833559999999999</v>
      </c>
      <c r="G31" s="3" t="s">
        <v>200</v>
      </c>
      <c r="H31" s="3" t="s">
        <v>200</v>
      </c>
      <c r="I31" s="3" t="s">
        <v>200</v>
      </c>
      <c r="J31" s="3" t="s">
        <v>200</v>
      </c>
      <c r="K31" s="3" t="s">
        <v>200</v>
      </c>
      <c r="L31" s="3" t="s">
        <v>200</v>
      </c>
      <c r="M31" s="3" t="s">
        <v>200</v>
      </c>
      <c r="N31" s="3"/>
      <c r="O31" s="3"/>
    </row>
    <row r="32" spans="1:15" x14ac:dyDescent="0.25">
      <c r="A32" s="3" t="s">
        <v>218</v>
      </c>
      <c r="B32" s="3" t="s">
        <v>219</v>
      </c>
      <c r="C32" s="3" t="s">
        <v>200</v>
      </c>
      <c r="D32" s="3" t="s">
        <v>200</v>
      </c>
      <c r="E32" s="3" t="s">
        <v>200</v>
      </c>
      <c r="F32" s="3" t="s">
        <v>200</v>
      </c>
      <c r="G32" s="3">
        <v>38.033059999999999</v>
      </c>
      <c r="H32" s="3" t="s">
        <v>200</v>
      </c>
      <c r="I32" s="3" t="s">
        <v>200</v>
      </c>
      <c r="J32" s="3" t="s">
        <v>200</v>
      </c>
      <c r="K32" s="3" t="s">
        <v>200</v>
      </c>
      <c r="L32" s="3" t="s">
        <v>200</v>
      </c>
      <c r="M32" s="3" t="s">
        <v>200</v>
      </c>
      <c r="N32" s="3"/>
      <c r="O32" s="3"/>
    </row>
    <row r="33" spans="1:15" x14ac:dyDescent="0.25">
      <c r="A33" s="3" t="s">
        <v>218</v>
      </c>
      <c r="B33" s="3" t="s">
        <v>247</v>
      </c>
      <c r="C33" s="3" t="s">
        <v>200</v>
      </c>
      <c r="D33" s="3">
        <v>8.7945700000000002</v>
      </c>
      <c r="E33" s="3" t="s">
        <v>200</v>
      </c>
      <c r="F33" s="3" t="s">
        <v>200</v>
      </c>
      <c r="G33" s="3" t="s">
        <v>200</v>
      </c>
      <c r="H33" s="3">
        <v>10.90555</v>
      </c>
      <c r="I33" s="3" t="s">
        <v>200</v>
      </c>
      <c r="J33" s="3" t="s">
        <v>200</v>
      </c>
      <c r="K33" s="3" t="s">
        <v>200</v>
      </c>
      <c r="L33" s="3" t="s">
        <v>200</v>
      </c>
      <c r="M33" s="3" t="s">
        <v>200</v>
      </c>
      <c r="N33" s="3"/>
      <c r="O33" s="3"/>
    </row>
    <row r="34" spans="1:15" x14ac:dyDescent="0.25">
      <c r="A34" s="3" t="s">
        <v>218</v>
      </c>
      <c r="B34" s="3" t="s">
        <v>221</v>
      </c>
      <c r="C34" s="3" t="s">
        <v>200</v>
      </c>
      <c r="D34" s="3" t="s">
        <v>200</v>
      </c>
      <c r="E34" s="3">
        <v>34.519509999999997</v>
      </c>
      <c r="F34" s="3" t="s">
        <v>200</v>
      </c>
      <c r="G34" s="3" t="s">
        <v>200</v>
      </c>
      <c r="H34" s="3" t="s">
        <v>200</v>
      </c>
      <c r="I34" s="3" t="s">
        <v>200</v>
      </c>
      <c r="J34" s="3" t="s">
        <v>200</v>
      </c>
      <c r="K34" s="3">
        <v>31.493659999999998</v>
      </c>
      <c r="L34" s="3" t="s">
        <v>200</v>
      </c>
      <c r="M34" s="3" t="s">
        <v>200</v>
      </c>
      <c r="N34" s="3"/>
      <c r="O34" s="3"/>
    </row>
    <row r="35" spans="1:15" x14ac:dyDescent="0.25">
      <c r="A35" s="3" t="s">
        <v>222</v>
      </c>
      <c r="B35" s="3" t="s">
        <v>223</v>
      </c>
      <c r="C35" s="3" t="s">
        <v>200</v>
      </c>
      <c r="D35" s="3" t="s">
        <v>200</v>
      </c>
      <c r="E35" s="3" t="s">
        <v>200</v>
      </c>
      <c r="F35" s="3" t="s">
        <v>200</v>
      </c>
      <c r="G35" s="3" t="s">
        <v>200</v>
      </c>
      <c r="H35" s="3">
        <v>10.735749999999999</v>
      </c>
      <c r="I35" s="3" t="s">
        <v>200</v>
      </c>
      <c r="J35" s="3" t="s">
        <v>200</v>
      </c>
      <c r="K35" s="3" t="s">
        <v>200</v>
      </c>
      <c r="L35" s="3" t="s">
        <v>200</v>
      </c>
      <c r="M35" s="3" t="s">
        <v>200</v>
      </c>
      <c r="N35" s="3"/>
      <c r="O35" s="3"/>
    </row>
    <row r="36" spans="1:15" x14ac:dyDescent="0.25">
      <c r="A36" s="3" t="s">
        <v>222</v>
      </c>
      <c r="B36" s="3" t="s">
        <v>225</v>
      </c>
      <c r="C36" s="3">
        <v>8.5455799999999993</v>
      </c>
      <c r="D36" s="3" t="s">
        <v>200</v>
      </c>
      <c r="E36" s="3" t="s">
        <v>200</v>
      </c>
      <c r="F36" s="3" t="s">
        <v>200</v>
      </c>
      <c r="G36" s="3">
        <v>13.31671</v>
      </c>
      <c r="H36" s="3" t="s">
        <v>200</v>
      </c>
      <c r="I36" s="3" t="s">
        <v>200</v>
      </c>
      <c r="J36" s="3" t="s">
        <v>200</v>
      </c>
      <c r="K36" s="3" t="s">
        <v>200</v>
      </c>
      <c r="L36" s="3" t="s">
        <v>200</v>
      </c>
      <c r="M36" s="3" t="s">
        <v>200</v>
      </c>
      <c r="N36" s="3"/>
      <c r="O36" s="3"/>
    </row>
    <row r="37" spans="1:15" x14ac:dyDescent="0.25">
      <c r="A37" s="3" t="s">
        <v>222</v>
      </c>
      <c r="B37" s="3" t="s">
        <v>226</v>
      </c>
      <c r="C37" s="3" t="s">
        <v>200</v>
      </c>
      <c r="D37" s="3" t="s">
        <v>200</v>
      </c>
      <c r="E37" s="3" t="s">
        <v>200</v>
      </c>
      <c r="F37" s="3" t="s">
        <v>200</v>
      </c>
      <c r="G37" s="3">
        <v>14.167949999999999</v>
      </c>
      <c r="H37" s="3" t="s">
        <v>200</v>
      </c>
      <c r="I37" s="3" t="s">
        <v>200</v>
      </c>
      <c r="J37" s="3" t="s">
        <v>200</v>
      </c>
      <c r="K37" s="3">
        <v>18.798749999999998</v>
      </c>
      <c r="L37" s="3" t="s">
        <v>200</v>
      </c>
      <c r="M37" s="3" t="s">
        <v>200</v>
      </c>
      <c r="N37" s="3"/>
      <c r="O37" s="3"/>
    </row>
    <row r="38" spans="1:15" x14ac:dyDescent="0.25">
      <c r="A38" s="3" t="s">
        <v>222</v>
      </c>
      <c r="B38" s="3" t="s">
        <v>248</v>
      </c>
      <c r="C38" s="3">
        <v>8.9134799999999998</v>
      </c>
      <c r="D38" s="3" t="s">
        <v>200</v>
      </c>
      <c r="E38" s="3" t="s">
        <v>200</v>
      </c>
      <c r="F38" s="3" t="s">
        <v>200</v>
      </c>
      <c r="G38" s="3" t="s">
        <v>200</v>
      </c>
      <c r="H38" s="3" t="s">
        <v>200</v>
      </c>
      <c r="I38" s="3">
        <v>11.105309999999999</v>
      </c>
      <c r="J38" s="3" t="s">
        <v>200</v>
      </c>
      <c r="K38" s="3" t="s">
        <v>200</v>
      </c>
      <c r="L38" s="3" t="s">
        <v>200</v>
      </c>
      <c r="M38" s="3" t="s">
        <v>200</v>
      </c>
      <c r="N38" s="3"/>
      <c r="O38" s="3"/>
    </row>
    <row r="39" spans="1:15" x14ac:dyDescent="0.25">
      <c r="A39" s="3" t="s">
        <v>222</v>
      </c>
      <c r="B39" s="3" t="s">
        <v>249</v>
      </c>
      <c r="C39" s="3" t="s">
        <v>200</v>
      </c>
      <c r="D39" s="3">
        <v>5.1665099999999997</v>
      </c>
      <c r="E39" s="3" t="s">
        <v>200</v>
      </c>
      <c r="F39" s="3" t="s">
        <v>200</v>
      </c>
      <c r="G39" s="3" t="s">
        <v>200</v>
      </c>
      <c r="H39" s="3" t="s">
        <v>200</v>
      </c>
      <c r="I39" s="3" t="s">
        <v>200</v>
      </c>
      <c r="J39" s="3" t="s">
        <v>200</v>
      </c>
      <c r="K39" s="3" t="s">
        <v>200</v>
      </c>
      <c r="L39" s="3" t="s">
        <v>200</v>
      </c>
      <c r="M39" s="3" t="s">
        <v>200</v>
      </c>
      <c r="N39" s="3"/>
      <c r="O39" s="3"/>
    </row>
    <row r="40" spans="1:15" x14ac:dyDescent="0.25">
      <c r="A40" s="3" t="s">
        <v>222</v>
      </c>
      <c r="B40" s="3" t="s">
        <v>250</v>
      </c>
      <c r="C40" s="3" t="s">
        <v>200</v>
      </c>
      <c r="D40" s="3" t="s">
        <v>200</v>
      </c>
      <c r="E40" s="3" t="s">
        <v>200</v>
      </c>
      <c r="F40" s="3">
        <v>29.430759999999999</v>
      </c>
      <c r="G40" s="3" t="s">
        <v>200</v>
      </c>
      <c r="H40" s="3" t="s">
        <v>200</v>
      </c>
      <c r="I40" s="3" t="s">
        <v>200</v>
      </c>
      <c r="J40" s="3" t="s">
        <v>200</v>
      </c>
      <c r="K40" s="3" t="s">
        <v>200</v>
      </c>
      <c r="L40" s="3" t="s">
        <v>200</v>
      </c>
      <c r="M40" s="3" t="s">
        <v>200</v>
      </c>
      <c r="N40" s="3"/>
      <c r="O40" s="3"/>
    </row>
    <row r="41" spans="1:15" x14ac:dyDescent="0.25">
      <c r="A41" s="3" t="s">
        <v>222</v>
      </c>
      <c r="B41" s="3" t="s">
        <v>266</v>
      </c>
      <c r="C41" s="3" t="s">
        <v>200</v>
      </c>
      <c r="D41" s="3" t="s">
        <v>200</v>
      </c>
      <c r="E41" s="3" t="s">
        <v>200</v>
      </c>
      <c r="F41" s="3" t="s">
        <v>200</v>
      </c>
      <c r="G41" s="3" t="s">
        <v>200</v>
      </c>
      <c r="H41" s="3" t="s">
        <v>200</v>
      </c>
      <c r="I41" s="3">
        <v>24.813849999999999</v>
      </c>
      <c r="J41" s="3" t="s">
        <v>200</v>
      </c>
      <c r="K41" s="3" t="s">
        <v>200</v>
      </c>
      <c r="L41" s="3" t="s">
        <v>200</v>
      </c>
      <c r="M41" s="3" t="s">
        <v>200</v>
      </c>
      <c r="N41" s="3"/>
      <c r="O41" s="3"/>
    </row>
    <row r="42" spans="1:15" x14ac:dyDescent="0.25">
      <c r="A42" s="3" t="s">
        <v>222</v>
      </c>
      <c r="B42" s="3" t="s">
        <v>251</v>
      </c>
      <c r="C42" s="3" t="s">
        <v>200</v>
      </c>
      <c r="D42" s="3" t="s">
        <v>200</v>
      </c>
      <c r="E42" s="3" t="s">
        <v>200</v>
      </c>
      <c r="F42" s="3">
        <v>7.9048299999999996</v>
      </c>
      <c r="G42" s="3" t="s">
        <v>200</v>
      </c>
      <c r="H42" s="3" t="s">
        <v>200</v>
      </c>
      <c r="I42" s="3" t="s">
        <v>200</v>
      </c>
      <c r="J42" s="3" t="s">
        <v>200</v>
      </c>
      <c r="K42" s="3">
        <v>7.2458999999999998</v>
      </c>
      <c r="L42" s="3" t="s">
        <v>200</v>
      </c>
      <c r="M42" s="3" t="s">
        <v>200</v>
      </c>
      <c r="N42" s="3"/>
      <c r="O42" s="3"/>
    </row>
    <row r="43" spans="1:15" x14ac:dyDescent="0.25">
      <c r="A43" s="3" t="s">
        <v>222</v>
      </c>
      <c r="B43" s="3" t="s">
        <v>227</v>
      </c>
      <c r="C43" s="3">
        <v>10.209680000000001</v>
      </c>
      <c r="D43" s="3" t="s">
        <v>200</v>
      </c>
      <c r="E43" s="3" t="s">
        <v>200</v>
      </c>
      <c r="F43" s="3" t="s">
        <v>200</v>
      </c>
      <c r="G43" s="3" t="s">
        <v>200</v>
      </c>
      <c r="H43" s="3">
        <v>15.16173</v>
      </c>
      <c r="I43" s="3" t="s">
        <v>200</v>
      </c>
      <c r="J43" s="3" t="s">
        <v>200</v>
      </c>
      <c r="K43" s="3" t="s">
        <v>200</v>
      </c>
      <c r="L43" s="3">
        <v>10.391019999999999</v>
      </c>
      <c r="M43" s="3" t="s">
        <v>200</v>
      </c>
      <c r="N43" s="3"/>
      <c r="O43" s="3"/>
    </row>
    <row r="44" spans="1:15" x14ac:dyDescent="0.25">
      <c r="A44" s="3" t="s">
        <v>228</v>
      </c>
      <c r="B44" s="3" t="s">
        <v>229</v>
      </c>
      <c r="C44" s="3" t="s">
        <v>200</v>
      </c>
      <c r="D44" s="3">
        <v>13.9777</v>
      </c>
      <c r="E44" s="3" t="s">
        <v>200</v>
      </c>
      <c r="F44" s="3" t="s">
        <v>200</v>
      </c>
      <c r="G44" s="3">
        <v>14.27849</v>
      </c>
      <c r="H44" s="3" t="s">
        <v>200</v>
      </c>
      <c r="I44" s="3" t="s">
        <v>200</v>
      </c>
      <c r="J44" s="3" t="s">
        <v>200</v>
      </c>
      <c r="K44" s="3">
        <v>13.074020000000001</v>
      </c>
      <c r="L44" s="3" t="s">
        <v>200</v>
      </c>
      <c r="M44" s="3" t="s">
        <v>200</v>
      </c>
      <c r="N44" s="3"/>
      <c r="O44" s="3"/>
    </row>
    <row r="45" spans="1:15" x14ac:dyDescent="0.25">
      <c r="A45" s="3" t="s">
        <v>228</v>
      </c>
      <c r="B45" s="3" t="s">
        <v>230</v>
      </c>
      <c r="C45" s="3">
        <v>7.9292499999999997</v>
      </c>
      <c r="D45" s="3" t="s">
        <v>200</v>
      </c>
      <c r="E45" s="3" t="s">
        <v>200</v>
      </c>
      <c r="F45" s="3" t="s">
        <v>200</v>
      </c>
      <c r="G45" s="3" t="s">
        <v>200</v>
      </c>
      <c r="H45" s="3" t="s">
        <v>200</v>
      </c>
      <c r="I45" s="3" t="s">
        <v>200</v>
      </c>
      <c r="J45" s="3" t="s">
        <v>200</v>
      </c>
      <c r="K45" s="3" t="s">
        <v>200</v>
      </c>
      <c r="L45" s="3" t="s">
        <v>200</v>
      </c>
      <c r="M45" s="3" t="s">
        <v>200</v>
      </c>
      <c r="N45" s="3"/>
      <c r="O45" s="3"/>
    </row>
    <row r="46" spans="1:15" x14ac:dyDescent="0.25">
      <c r="A46" s="3" t="s">
        <v>228</v>
      </c>
      <c r="B46" s="3" t="s">
        <v>232</v>
      </c>
      <c r="C46" s="3" t="s">
        <v>200</v>
      </c>
      <c r="D46" s="3" t="s">
        <v>200</v>
      </c>
      <c r="E46" s="3">
        <v>5.9111500000000001</v>
      </c>
      <c r="F46" s="3" t="s">
        <v>200</v>
      </c>
      <c r="G46" s="3" t="s">
        <v>200</v>
      </c>
      <c r="H46" s="3" t="s">
        <v>200</v>
      </c>
      <c r="I46" s="3">
        <v>12.90776</v>
      </c>
      <c r="J46" s="3" t="s">
        <v>200</v>
      </c>
      <c r="K46" s="3" t="s">
        <v>200</v>
      </c>
      <c r="L46" s="3" t="s">
        <v>200</v>
      </c>
      <c r="M46" s="3" t="s">
        <v>200</v>
      </c>
      <c r="N46" s="3"/>
      <c r="O46" s="3"/>
    </row>
    <row r="47" spans="1:15" x14ac:dyDescent="0.25">
      <c r="A47" s="3" t="s">
        <v>228</v>
      </c>
      <c r="B47" s="3" t="s">
        <v>233</v>
      </c>
      <c r="C47" s="3">
        <v>4.1372900000000001</v>
      </c>
      <c r="D47" s="3" t="s">
        <v>200</v>
      </c>
      <c r="E47" s="3" t="s">
        <v>200</v>
      </c>
      <c r="F47" s="3">
        <v>11.463520000000001</v>
      </c>
      <c r="G47" s="3" t="s">
        <v>200</v>
      </c>
      <c r="H47" s="3" t="s">
        <v>200</v>
      </c>
      <c r="I47" s="3" t="s">
        <v>200</v>
      </c>
      <c r="J47" s="3" t="s">
        <v>200</v>
      </c>
      <c r="K47" s="3">
        <v>9.1506500000000006</v>
      </c>
      <c r="L47" s="3" t="s">
        <v>200</v>
      </c>
      <c r="M47" s="3" t="s">
        <v>200</v>
      </c>
      <c r="N47" s="3"/>
      <c r="O47" s="3"/>
    </row>
    <row r="48" spans="1:15" x14ac:dyDescent="0.25">
      <c r="A48" s="3" t="s">
        <v>228</v>
      </c>
      <c r="B48" s="3" t="s">
        <v>234</v>
      </c>
      <c r="C48" s="3" t="s">
        <v>200</v>
      </c>
      <c r="D48" s="3" t="s">
        <v>200</v>
      </c>
      <c r="E48" s="3" t="s">
        <v>200</v>
      </c>
      <c r="F48" s="3" t="s">
        <v>200</v>
      </c>
      <c r="G48" s="3">
        <v>7.0521099999999999</v>
      </c>
      <c r="H48" s="3" t="s">
        <v>200</v>
      </c>
      <c r="I48" s="3" t="s">
        <v>200</v>
      </c>
      <c r="J48" s="3" t="s">
        <v>200</v>
      </c>
      <c r="K48" s="3">
        <v>8.1164400000000008</v>
      </c>
      <c r="L48" s="3" t="s">
        <v>200</v>
      </c>
      <c r="M48" s="3" t="s">
        <v>200</v>
      </c>
      <c r="N48" s="3"/>
      <c r="O48" s="3"/>
    </row>
    <row r="49" spans="1:15" x14ac:dyDescent="0.25">
      <c r="A49" s="3" t="s">
        <v>228</v>
      </c>
      <c r="B49" s="3" t="s">
        <v>252</v>
      </c>
      <c r="C49" s="3" t="s">
        <v>200</v>
      </c>
      <c r="D49" s="3" t="s">
        <v>200</v>
      </c>
      <c r="E49" s="3">
        <v>22.41309</v>
      </c>
      <c r="F49" s="3" t="s">
        <v>200</v>
      </c>
      <c r="G49" s="3" t="s">
        <v>200</v>
      </c>
      <c r="H49" s="3" t="s">
        <v>200</v>
      </c>
      <c r="I49" s="3">
        <v>17.952259999999999</v>
      </c>
      <c r="J49" s="3" t="s">
        <v>200</v>
      </c>
      <c r="K49" s="3">
        <v>18.65325</v>
      </c>
      <c r="L49" s="3" t="s">
        <v>200</v>
      </c>
      <c r="M49" s="3" t="s">
        <v>200</v>
      </c>
      <c r="N49" s="3"/>
      <c r="O49" s="3"/>
    </row>
    <row r="50" spans="1:15" x14ac:dyDescent="0.25">
      <c r="A50" s="3" t="s">
        <v>228</v>
      </c>
      <c r="B50" s="3" t="s">
        <v>235</v>
      </c>
      <c r="C50" s="3" t="s">
        <v>200</v>
      </c>
      <c r="D50" s="3" t="s">
        <v>200</v>
      </c>
      <c r="E50" s="3" t="s">
        <v>200</v>
      </c>
      <c r="F50" s="3" t="s">
        <v>200</v>
      </c>
      <c r="G50" s="3">
        <v>3.1363599999999998</v>
      </c>
      <c r="H50" s="3" t="s">
        <v>200</v>
      </c>
      <c r="I50" s="3" t="s">
        <v>200</v>
      </c>
      <c r="J50" s="3" t="s">
        <v>200</v>
      </c>
      <c r="K50" s="3" t="s">
        <v>200</v>
      </c>
      <c r="L50" s="3" t="s">
        <v>200</v>
      </c>
      <c r="M50" s="3" t="s">
        <v>200</v>
      </c>
      <c r="N50" s="3"/>
      <c r="O50" s="3"/>
    </row>
    <row r="51" spans="1:15" x14ac:dyDescent="0.25">
      <c r="A51" s="3" t="s">
        <v>228</v>
      </c>
      <c r="B51" s="3" t="s">
        <v>236</v>
      </c>
      <c r="C51" s="3" t="s">
        <v>200</v>
      </c>
      <c r="D51" s="3" t="s">
        <v>200</v>
      </c>
      <c r="E51" s="3" t="s">
        <v>200</v>
      </c>
      <c r="F51" s="3">
        <v>7.2203799999999996</v>
      </c>
      <c r="G51" s="3" t="s">
        <v>200</v>
      </c>
      <c r="H51" s="3" t="s">
        <v>200</v>
      </c>
      <c r="I51" s="3" t="s">
        <v>200</v>
      </c>
      <c r="J51" s="3" t="s">
        <v>200</v>
      </c>
      <c r="K51" s="3" t="s">
        <v>200</v>
      </c>
      <c r="L51" s="3" t="s">
        <v>200</v>
      </c>
      <c r="M51" s="3" t="s">
        <v>200</v>
      </c>
      <c r="N51" s="3"/>
      <c r="O51" s="3"/>
    </row>
    <row r="52" spans="1:15" x14ac:dyDescent="0.25">
      <c r="A52" s="3" t="s">
        <v>228</v>
      </c>
      <c r="B52" s="3" t="s">
        <v>237</v>
      </c>
      <c r="C52" s="3" t="s">
        <v>200</v>
      </c>
      <c r="D52" s="3" t="s">
        <v>200</v>
      </c>
      <c r="E52" s="3" t="s">
        <v>200</v>
      </c>
      <c r="F52" s="3">
        <v>16.384499999999999</v>
      </c>
      <c r="G52" s="3" t="s">
        <v>200</v>
      </c>
      <c r="H52" s="3">
        <v>13.296620000000001</v>
      </c>
      <c r="I52" s="3" t="s">
        <v>200</v>
      </c>
      <c r="J52" s="3" t="s">
        <v>200</v>
      </c>
      <c r="K52" s="3">
        <v>11.70623</v>
      </c>
      <c r="L52" s="3" t="s">
        <v>200</v>
      </c>
      <c r="M52" s="3" t="s">
        <v>200</v>
      </c>
      <c r="N52" s="3"/>
      <c r="O52" s="3"/>
    </row>
    <row r="53" spans="1:15" x14ac:dyDescent="0.25">
      <c r="A53" s="3" t="s">
        <v>228</v>
      </c>
      <c r="B53" s="3" t="s">
        <v>238</v>
      </c>
      <c r="C53" s="3" t="s">
        <v>200</v>
      </c>
      <c r="D53" s="3" t="s">
        <v>200</v>
      </c>
      <c r="E53" s="3">
        <v>7.4783600000000003</v>
      </c>
      <c r="F53" s="3" t="s">
        <v>200</v>
      </c>
      <c r="G53" s="3" t="s">
        <v>200</v>
      </c>
      <c r="H53" s="3" t="s">
        <v>200</v>
      </c>
      <c r="I53" s="3" t="s">
        <v>200</v>
      </c>
      <c r="J53" s="3" t="s">
        <v>200</v>
      </c>
      <c r="K53" s="3" t="s">
        <v>200</v>
      </c>
      <c r="L53" s="3" t="s">
        <v>200</v>
      </c>
      <c r="M53" s="3" t="s">
        <v>200</v>
      </c>
      <c r="N53" s="3"/>
      <c r="O53" s="3"/>
    </row>
    <row r="54" spans="1:15" x14ac:dyDescent="0.25">
      <c r="A54" s="3" t="s">
        <v>228</v>
      </c>
      <c r="B54" s="3" t="s">
        <v>253</v>
      </c>
      <c r="C54" s="3" t="s">
        <v>200</v>
      </c>
      <c r="D54" s="3">
        <v>21.509820000000001</v>
      </c>
      <c r="E54" s="3" t="s">
        <v>200</v>
      </c>
      <c r="F54" s="3">
        <v>19.700749999999999</v>
      </c>
      <c r="G54" s="3" t="s">
        <v>200</v>
      </c>
      <c r="H54" s="3" t="s">
        <v>200</v>
      </c>
      <c r="I54" s="3">
        <v>22.584099999999999</v>
      </c>
      <c r="J54" s="3" t="s">
        <v>200</v>
      </c>
      <c r="K54" s="3">
        <v>20.483129999999999</v>
      </c>
      <c r="L54" s="3" t="s">
        <v>200</v>
      </c>
      <c r="M54" s="3" t="s">
        <v>200</v>
      </c>
      <c r="N54" s="3"/>
      <c r="O54" s="3"/>
    </row>
    <row r="55" spans="1:15" x14ac:dyDescent="0.25">
      <c r="A55" s="3" t="s">
        <v>228</v>
      </c>
      <c r="B55" s="3" t="s">
        <v>239</v>
      </c>
      <c r="C55" s="3" t="s">
        <v>200</v>
      </c>
      <c r="D55" s="3">
        <v>7.9713700000000003</v>
      </c>
      <c r="E55" s="3" t="s">
        <v>200</v>
      </c>
      <c r="F55" s="3" t="s">
        <v>200</v>
      </c>
      <c r="G55" s="3" t="s">
        <v>200</v>
      </c>
      <c r="H55" s="3" t="s">
        <v>200</v>
      </c>
      <c r="I55" s="3">
        <v>10.13692</v>
      </c>
      <c r="J55" s="3">
        <v>11.8719</v>
      </c>
      <c r="K55" s="3" t="s">
        <v>200</v>
      </c>
      <c r="L55" s="3" t="s">
        <v>200</v>
      </c>
      <c r="M55" s="3" t="s">
        <v>200</v>
      </c>
      <c r="N55" s="3"/>
      <c r="O55" s="3"/>
    </row>
    <row r="56" spans="1:15" x14ac:dyDescent="0.25">
      <c r="A56" s="3" t="s">
        <v>228</v>
      </c>
      <c r="B56" s="3" t="s">
        <v>240</v>
      </c>
      <c r="C56" s="3" t="s">
        <v>200</v>
      </c>
      <c r="D56" s="3" t="s">
        <v>200</v>
      </c>
      <c r="E56" s="3" t="s">
        <v>200</v>
      </c>
      <c r="F56" s="3">
        <v>10.24066</v>
      </c>
      <c r="G56" s="3" t="s">
        <v>200</v>
      </c>
      <c r="H56" s="3" t="s">
        <v>200</v>
      </c>
      <c r="I56" s="3" t="s">
        <v>200</v>
      </c>
      <c r="J56" s="3">
        <v>5.3523199999999997</v>
      </c>
      <c r="K56" s="3" t="s">
        <v>200</v>
      </c>
      <c r="L56" s="3" t="s">
        <v>200</v>
      </c>
      <c r="M56" s="3" t="s">
        <v>200</v>
      </c>
      <c r="N56" s="3"/>
      <c r="O56" s="3"/>
    </row>
    <row r="57" spans="1:15" x14ac:dyDescent="0.25">
      <c r="A57" s="3" t="s">
        <v>228</v>
      </c>
      <c r="B57" s="3" t="s">
        <v>241</v>
      </c>
      <c r="C57" s="3">
        <v>14.03387</v>
      </c>
      <c r="D57" s="3" t="s">
        <v>200</v>
      </c>
      <c r="E57" s="3" t="s">
        <v>200</v>
      </c>
      <c r="F57" s="3" t="s">
        <v>200</v>
      </c>
      <c r="G57" s="3">
        <v>20.440439999999999</v>
      </c>
      <c r="H57" s="3" t="s">
        <v>200</v>
      </c>
      <c r="I57" s="3" t="s">
        <v>200</v>
      </c>
      <c r="J57" s="3">
        <v>19.488530000000001</v>
      </c>
      <c r="K57" s="3" t="s">
        <v>200</v>
      </c>
      <c r="L57" s="3" t="s">
        <v>200</v>
      </c>
      <c r="M57" s="3" t="s">
        <v>200</v>
      </c>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182</v>
      </c>
    </row>
    <row r="8" spans="1:15" x14ac:dyDescent="0.25">
      <c r="A8" t="s">
        <v>183</v>
      </c>
    </row>
    <row r="9" spans="1:15" x14ac:dyDescent="0.25">
      <c r="A9" t="s">
        <v>260</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v>100</v>
      </c>
      <c r="I14" s="3" t="s">
        <v>200</v>
      </c>
      <c r="J14" s="3">
        <v>100</v>
      </c>
      <c r="K14" s="3">
        <v>100</v>
      </c>
      <c r="L14" s="3" t="s">
        <v>200</v>
      </c>
      <c r="M14" s="3" t="s">
        <v>200</v>
      </c>
      <c r="N14" s="3"/>
      <c r="O14" s="3"/>
    </row>
    <row r="15" spans="1:15" x14ac:dyDescent="0.25">
      <c r="A15" s="3" t="s">
        <v>198</v>
      </c>
      <c r="B15" s="3" t="s">
        <v>201</v>
      </c>
      <c r="C15" s="3" t="s">
        <v>200</v>
      </c>
      <c r="D15" s="3" t="s">
        <v>200</v>
      </c>
      <c r="E15" s="3" t="s">
        <v>200</v>
      </c>
      <c r="F15" s="3">
        <v>70.651089999999996</v>
      </c>
      <c r="G15" s="3" t="s">
        <v>200</v>
      </c>
      <c r="H15" s="3">
        <v>57.027290000000001</v>
      </c>
      <c r="I15" s="3" t="s">
        <v>200</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t="s">
        <v>200</v>
      </c>
      <c r="H16" s="3" t="s">
        <v>200</v>
      </c>
      <c r="I16" s="3">
        <v>49.336869999999998</v>
      </c>
      <c r="J16" s="3" t="s">
        <v>200</v>
      </c>
      <c r="K16" s="3" t="s">
        <v>200</v>
      </c>
      <c r="L16" s="3" t="s">
        <v>200</v>
      </c>
      <c r="M16" s="3" t="s">
        <v>200</v>
      </c>
      <c r="N16" s="3"/>
      <c r="O16" s="3"/>
    </row>
    <row r="17" spans="1:15" x14ac:dyDescent="0.25">
      <c r="A17" s="3" t="s">
        <v>198</v>
      </c>
      <c r="B17" s="3" t="s">
        <v>203</v>
      </c>
      <c r="C17" s="3" t="s">
        <v>200</v>
      </c>
      <c r="D17" s="3" t="s">
        <v>200</v>
      </c>
      <c r="E17" s="3">
        <v>84.217039999999997</v>
      </c>
      <c r="F17" s="3" t="s">
        <v>200</v>
      </c>
      <c r="G17" s="3" t="s">
        <v>200</v>
      </c>
      <c r="H17" s="3" t="s">
        <v>200</v>
      </c>
      <c r="I17" s="3" t="s">
        <v>200</v>
      </c>
      <c r="J17" s="3" t="s">
        <v>200</v>
      </c>
      <c r="K17" s="3" t="s">
        <v>200</v>
      </c>
      <c r="L17" s="3" t="s">
        <v>200</v>
      </c>
      <c r="M17" s="3" t="s">
        <v>200</v>
      </c>
      <c r="N17" s="3"/>
      <c r="O17" s="3"/>
    </row>
    <row r="18" spans="1:15" x14ac:dyDescent="0.25">
      <c r="A18" s="3" t="s">
        <v>198</v>
      </c>
      <c r="B18" s="3" t="s">
        <v>206</v>
      </c>
      <c r="C18" s="3" t="s">
        <v>200</v>
      </c>
      <c r="D18" s="3">
        <v>87.058819999999997</v>
      </c>
      <c r="E18" s="3" t="s">
        <v>200</v>
      </c>
      <c r="F18" s="3" t="s">
        <v>200</v>
      </c>
      <c r="G18" s="3" t="s">
        <v>200</v>
      </c>
      <c r="H18" s="3" t="s">
        <v>200</v>
      </c>
      <c r="I18" s="3" t="s">
        <v>200</v>
      </c>
      <c r="J18" s="3" t="s">
        <v>200</v>
      </c>
      <c r="K18" s="3" t="s">
        <v>200</v>
      </c>
      <c r="L18" s="3" t="s">
        <v>200</v>
      </c>
      <c r="M18" s="3" t="s">
        <v>200</v>
      </c>
      <c r="N18" s="3"/>
      <c r="O18" s="3"/>
    </row>
    <row r="19" spans="1:15" x14ac:dyDescent="0.25">
      <c r="A19" s="3" t="s">
        <v>207</v>
      </c>
      <c r="B19" s="3" t="s">
        <v>245</v>
      </c>
      <c r="C19" s="3" t="s">
        <v>200</v>
      </c>
      <c r="D19" s="3">
        <v>100</v>
      </c>
      <c r="E19" s="3" t="s">
        <v>200</v>
      </c>
      <c r="F19" s="3" t="s">
        <v>200</v>
      </c>
      <c r="G19" s="3">
        <v>100</v>
      </c>
      <c r="H19" s="3">
        <v>100</v>
      </c>
      <c r="I19" s="3" t="s">
        <v>200</v>
      </c>
      <c r="J19" s="3" t="s">
        <v>200</v>
      </c>
      <c r="K19" s="3" t="s">
        <v>200</v>
      </c>
      <c r="L19" s="3" t="s">
        <v>200</v>
      </c>
      <c r="M19" s="3" t="s">
        <v>200</v>
      </c>
      <c r="N19" s="3"/>
      <c r="O19" s="3"/>
    </row>
    <row r="20" spans="1:15" x14ac:dyDescent="0.25">
      <c r="A20" s="3" t="s">
        <v>207</v>
      </c>
      <c r="B20" s="3" t="s">
        <v>209</v>
      </c>
      <c r="C20" s="3">
        <v>75.155510000000007</v>
      </c>
      <c r="D20" s="3">
        <v>73.744619999999998</v>
      </c>
      <c r="E20" s="3">
        <v>72.31944</v>
      </c>
      <c r="F20" s="3">
        <v>80.006500000000003</v>
      </c>
      <c r="G20" s="3" t="s">
        <v>200</v>
      </c>
      <c r="H20" s="3" t="s">
        <v>200</v>
      </c>
      <c r="I20" s="3" t="s">
        <v>200</v>
      </c>
      <c r="J20" s="3" t="s">
        <v>200</v>
      </c>
      <c r="K20" s="3" t="s">
        <v>200</v>
      </c>
      <c r="L20" s="3" t="s">
        <v>200</v>
      </c>
      <c r="M20" s="3" t="s">
        <v>200</v>
      </c>
      <c r="N20" s="3"/>
      <c r="O20" s="3"/>
    </row>
    <row r="21" spans="1:15" x14ac:dyDescent="0.25">
      <c r="A21" s="3" t="s">
        <v>207</v>
      </c>
      <c r="B21" s="3" t="s">
        <v>257</v>
      </c>
      <c r="C21" s="3" t="s">
        <v>200</v>
      </c>
      <c r="D21" s="3" t="s">
        <v>200</v>
      </c>
      <c r="E21" s="3">
        <v>86.434910000000002</v>
      </c>
      <c r="F21" s="3" t="s">
        <v>200</v>
      </c>
      <c r="G21" s="3" t="s">
        <v>200</v>
      </c>
      <c r="H21" s="3">
        <v>100</v>
      </c>
      <c r="I21" s="3" t="s">
        <v>200</v>
      </c>
      <c r="J21" s="3" t="s">
        <v>200</v>
      </c>
      <c r="K21" s="3" t="s">
        <v>200</v>
      </c>
      <c r="L21" s="3" t="s">
        <v>200</v>
      </c>
      <c r="M21" s="3" t="s">
        <v>200</v>
      </c>
      <c r="N21" s="3"/>
      <c r="O21" s="3"/>
    </row>
    <row r="22" spans="1:15" x14ac:dyDescent="0.25">
      <c r="A22" s="3" t="s">
        <v>207</v>
      </c>
      <c r="B22" s="3" t="s">
        <v>210</v>
      </c>
      <c r="C22" s="3" t="s">
        <v>200</v>
      </c>
      <c r="D22" s="3" t="s">
        <v>200</v>
      </c>
      <c r="E22" s="3">
        <v>99.613650000000007</v>
      </c>
      <c r="F22" s="3" t="s">
        <v>200</v>
      </c>
      <c r="G22" s="3" t="s">
        <v>200</v>
      </c>
      <c r="H22" s="3" t="s">
        <v>200</v>
      </c>
      <c r="I22" s="3" t="s">
        <v>200</v>
      </c>
      <c r="J22" s="3" t="s">
        <v>200</v>
      </c>
      <c r="K22" s="3" t="s">
        <v>200</v>
      </c>
      <c r="L22" s="3" t="s">
        <v>200</v>
      </c>
      <c r="M22" s="3" t="s">
        <v>200</v>
      </c>
      <c r="N22" s="3"/>
      <c r="O22" s="3"/>
    </row>
    <row r="23" spans="1:15" x14ac:dyDescent="0.25">
      <c r="A23" s="3" t="s">
        <v>207</v>
      </c>
      <c r="B23" s="3" t="s">
        <v>211</v>
      </c>
      <c r="C23" s="3" t="s">
        <v>200</v>
      </c>
      <c r="D23" s="3" t="s">
        <v>200</v>
      </c>
      <c r="E23" s="3" t="s">
        <v>200</v>
      </c>
      <c r="F23" s="3" t="s">
        <v>200</v>
      </c>
      <c r="G23" s="3">
        <v>17.394729999999999</v>
      </c>
      <c r="H23" s="3" t="s">
        <v>200</v>
      </c>
      <c r="I23" s="3" t="s">
        <v>200</v>
      </c>
      <c r="J23" s="3">
        <v>18.996210000000001</v>
      </c>
      <c r="K23" s="3">
        <v>14.19056</v>
      </c>
      <c r="L23" s="3" t="s">
        <v>200</v>
      </c>
      <c r="M23" s="3" t="s">
        <v>200</v>
      </c>
      <c r="N23" s="3"/>
      <c r="O23" s="3"/>
    </row>
    <row r="24" spans="1:15" x14ac:dyDescent="0.25">
      <c r="A24" s="3" t="s">
        <v>207</v>
      </c>
      <c r="B24" s="3" t="s">
        <v>213</v>
      </c>
      <c r="C24" s="3" t="s">
        <v>200</v>
      </c>
      <c r="D24" s="3" t="s">
        <v>200</v>
      </c>
      <c r="E24" s="3" t="s">
        <v>200</v>
      </c>
      <c r="F24" s="3" t="s">
        <v>200</v>
      </c>
      <c r="G24" s="3" t="s">
        <v>200</v>
      </c>
      <c r="H24" s="3" t="s">
        <v>200</v>
      </c>
      <c r="I24" s="3" t="s">
        <v>200</v>
      </c>
      <c r="J24" s="3">
        <v>54.046140000000001</v>
      </c>
      <c r="K24" s="3" t="s">
        <v>200</v>
      </c>
      <c r="L24" s="3">
        <v>67.207359999999994</v>
      </c>
      <c r="M24" s="3" t="s">
        <v>200</v>
      </c>
      <c r="N24" s="3"/>
      <c r="O24" s="3"/>
    </row>
    <row r="25" spans="1:15" x14ac:dyDescent="0.25">
      <c r="A25" s="3" t="s">
        <v>207</v>
      </c>
      <c r="B25" s="3" t="s">
        <v>261</v>
      </c>
      <c r="C25" s="3" t="s">
        <v>200</v>
      </c>
      <c r="D25" s="3" t="s">
        <v>200</v>
      </c>
      <c r="E25" s="3">
        <v>65.701819999999998</v>
      </c>
      <c r="F25" s="3">
        <v>67.537080000000003</v>
      </c>
      <c r="G25" s="3">
        <v>69.697209999999998</v>
      </c>
      <c r="H25" s="3">
        <v>66.150859999999994</v>
      </c>
      <c r="I25" s="3">
        <v>63.463050000000003</v>
      </c>
      <c r="J25" s="3">
        <v>64.709580000000003</v>
      </c>
      <c r="K25" s="3" t="s">
        <v>200</v>
      </c>
      <c r="L25" s="3" t="s">
        <v>200</v>
      </c>
      <c r="M25" s="3" t="s">
        <v>200</v>
      </c>
      <c r="N25" s="3"/>
      <c r="O25" s="3"/>
    </row>
    <row r="26" spans="1:15" x14ac:dyDescent="0.25">
      <c r="A26" s="3" t="s">
        <v>218</v>
      </c>
      <c r="B26" s="3" t="s">
        <v>219</v>
      </c>
      <c r="C26" s="3" t="s">
        <v>200</v>
      </c>
      <c r="D26" s="3" t="s">
        <v>200</v>
      </c>
      <c r="E26" s="3" t="s">
        <v>200</v>
      </c>
      <c r="F26" s="3" t="s">
        <v>200</v>
      </c>
      <c r="G26" s="3" t="s">
        <v>200</v>
      </c>
      <c r="H26" s="3" t="s">
        <v>200</v>
      </c>
      <c r="I26" s="3">
        <v>65.485759999999999</v>
      </c>
      <c r="J26" s="3" t="s">
        <v>200</v>
      </c>
      <c r="K26" s="3">
        <v>80.408730000000006</v>
      </c>
      <c r="L26" s="3">
        <v>81.19171</v>
      </c>
      <c r="M26" s="3" t="s">
        <v>200</v>
      </c>
      <c r="N26" s="3"/>
      <c r="O26" s="3"/>
    </row>
    <row r="27" spans="1:15" x14ac:dyDescent="0.25">
      <c r="A27" s="3" t="s">
        <v>218</v>
      </c>
      <c r="B27" s="3" t="s">
        <v>247</v>
      </c>
      <c r="C27" s="3" t="s">
        <v>200</v>
      </c>
      <c r="D27" s="3" t="s">
        <v>200</v>
      </c>
      <c r="E27" s="3" t="s">
        <v>200</v>
      </c>
      <c r="F27" s="3" t="s">
        <v>200</v>
      </c>
      <c r="G27" s="3">
        <v>75.858549999999994</v>
      </c>
      <c r="H27" s="3" t="s">
        <v>200</v>
      </c>
      <c r="I27" s="3">
        <v>75.970569999999995</v>
      </c>
      <c r="J27" s="3" t="s">
        <v>200</v>
      </c>
      <c r="K27" s="3" t="s">
        <v>200</v>
      </c>
      <c r="L27" s="3">
        <v>92.073030000000003</v>
      </c>
      <c r="M27" s="3" t="s">
        <v>200</v>
      </c>
      <c r="N27" s="3"/>
      <c r="O27" s="3"/>
    </row>
    <row r="28" spans="1:15" x14ac:dyDescent="0.25">
      <c r="A28" s="3" t="s">
        <v>218</v>
      </c>
      <c r="B28" s="3" t="s">
        <v>220</v>
      </c>
      <c r="C28" s="3" t="s">
        <v>200</v>
      </c>
      <c r="D28" s="3" t="s">
        <v>200</v>
      </c>
      <c r="E28" s="3" t="s">
        <v>200</v>
      </c>
      <c r="F28" s="3" t="s">
        <v>200</v>
      </c>
      <c r="G28" s="3" t="s">
        <v>200</v>
      </c>
      <c r="H28" s="3" t="s">
        <v>200</v>
      </c>
      <c r="I28" s="3" t="s">
        <v>200</v>
      </c>
      <c r="J28" s="3">
        <v>100</v>
      </c>
      <c r="K28" s="3">
        <v>100</v>
      </c>
      <c r="L28" s="3">
        <v>100</v>
      </c>
      <c r="M28" s="3" t="s">
        <v>200</v>
      </c>
      <c r="N28" s="3"/>
      <c r="O28" s="3"/>
    </row>
    <row r="29" spans="1:15" x14ac:dyDescent="0.25">
      <c r="A29" s="3" t="s">
        <v>218</v>
      </c>
      <c r="B29" s="3" t="s">
        <v>221</v>
      </c>
      <c r="C29" s="3" t="s">
        <v>200</v>
      </c>
      <c r="D29" s="3" t="s">
        <v>200</v>
      </c>
      <c r="E29" s="3" t="s">
        <v>200</v>
      </c>
      <c r="F29" s="3" t="s">
        <v>200</v>
      </c>
      <c r="G29" s="3" t="s">
        <v>200</v>
      </c>
      <c r="H29" s="3" t="s">
        <v>200</v>
      </c>
      <c r="I29" s="3" t="s">
        <v>200</v>
      </c>
      <c r="J29" s="3">
        <v>100</v>
      </c>
      <c r="K29" s="3">
        <v>100</v>
      </c>
      <c r="L29" s="3" t="s">
        <v>200</v>
      </c>
      <c r="M29" s="3" t="s">
        <v>200</v>
      </c>
      <c r="N29" s="3"/>
      <c r="O29" s="3"/>
    </row>
    <row r="30" spans="1:15" x14ac:dyDescent="0.25">
      <c r="A30" s="3" t="s">
        <v>222</v>
      </c>
      <c r="B30" s="3" t="s">
        <v>223</v>
      </c>
      <c r="C30" s="3" t="s">
        <v>200</v>
      </c>
      <c r="D30" s="3" t="s">
        <v>200</v>
      </c>
      <c r="E30" s="3" t="s">
        <v>200</v>
      </c>
      <c r="F30" s="3" t="s">
        <v>200</v>
      </c>
      <c r="G30" s="3" t="s">
        <v>200</v>
      </c>
      <c r="H30" s="3">
        <v>46.691240000000001</v>
      </c>
      <c r="I30" s="3" t="s">
        <v>200</v>
      </c>
      <c r="J30" s="3" t="s">
        <v>200</v>
      </c>
      <c r="K30" s="3" t="s">
        <v>200</v>
      </c>
      <c r="L30" s="3" t="s">
        <v>200</v>
      </c>
      <c r="M30" s="3" t="s">
        <v>200</v>
      </c>
      <c r="N30" s="3"/>
      <c r="O30" s="3"/>
    </row>
    <row r="31" spans="1:15" x14ac:dyDescent="0.25">
      <c r="A31" s="3" t="s">
        <v>222</v>
      </c>
      <c r="B31" s="3" t="s">
        <v>249</v>
      </c>
      <c r="C31" s="3" t="s">
        <v>200</v>
      </c>
      <c r="D31" s="3" t="s">
        <v>200</v>
      </c>
      <c r="E31" s="3" t="s">
        <v>200</v>
      </c>
      <c r="F31" s="3">
        <v>95.057739999999995</v>
      </c>
      <c r="G31" s="3" t="s">
        <v>200</v>
      </c>
      <c r="H31" s="3" t="s">
        <v>200</v>
      </c>
      <c r="I31" s="3" t="s">
        <v>200</v>
      </c>
      <c r="J31" s="3" t="s">
        <v>200</v>
      </c>
      <c r="K31" s="3" t="s">
        <v>200</v>
      </c>
      <c r="L31" s="3" t="s">
        <v>200</v>
      </c>
      <c r="M31" s="3" t="s">
        <v>200</v>
      </c>
      <c r="N31" s="3"/>
      <c r="O31" s="3"/>
    </row>
    <row r="32" spans="1:15" x14ac:dyDescent="0.25">
      <c r="A32" s="3" t="s">
        <v>228</v>
      </c>
      <c r="B32" s="3" t="s">
        <v>230</v>
      </c>
      <c r="C32" s="3" t="s">
        <v>200</v>
      </c>
      <c r="D32" s="3" t="s">
        <v>200</v>
      </c>
      <c r="E32" s="3" t="s">
        <v>200</v>
      </c>
      <c r="F32" s="3" t="s">
        <v>200</v>
      </c>
      <c r="G32" s="3" t="s">
        <v>200</v>
      </c>
      <c r="H32" s="3" t="s">
        <v>200</v>
      </c>
      <c r="I32" s="3" t="s">
        <v>200</v>
      </c>
      <c r="J32" s="3">
        <v>58.237369999999999</v>
      </c>
      <c r="K32" s="3">
        <v>59.753410000000002</v>
      </c>
      <c r="L32" s="3">
        <v>60.8431</v>
      </c>
      <c r="M32" s="3" t="s">
        <v>200</v>
      </c>
      <c r="N32" s="3"/>
      <c r="O32" s="3"/>
    </row>
    <row r="33" spans="1:15" x14ac:dyDescent="0.25">
      <c r="A33" s="3" t="s">
        <v>228</v>
      </c>
      <c r="B33" s="3" t="s">
        <v>231</v>
      </c>
      <c r="C33" s="3">
        <v>100</v>
      </c>
      <c r="D33" s="3">
        <v>100</v>
      </c>
      <c r="E33" s="3">
        <v>100</v>
      </c>
      <c r="F33" s="3" t="s">
        <v>200</v>
      </c>
      <c r="G33" s="3">
        <v>100</v>
      </c>
      <c r="H33" s="3" t="s">
        <v>200</v>
      </c>
      <c r="I33" s="3" t="s">
        <v>200</v>
      </c>
      <c r="J33" s="3">
        <v>93.151600000000002</v>
      </c>
      <c r="K33" s="3">
        <v>96.317279999999997</v>
      </c>
      <c r="L33" s="3" t="s">
        <v>200</v>
      </c>
      <c r="M33" s="3" t="s">
        <v>200</v>
      </c>
      <c r="N33" s="3"/>
      <c r="O33" s="3"/>
    </row>
    <row r="34" spans="1:15" x14ac:dyDescent="0.25">
      <c r="A34" s="3" t="s">
        <v>228</v>
      </c>
      <c r="B34" s="3" t="s">
        <v>233</v>
      </c>
      <c r="C34" s="3" t="s">
        <v>200</v>
      </c>
      <c r="D34" s="3" t="s">
        <v>200</v>
      </c>
      <c r="E34" s="3" t="s">
        <v>200</v>
      </c>
      <c r="F34" s="3">
        <v>94.281819999999996</v>
      </c>
      <c r="G34" s="3">
        <v>94.460639999999998</v>
      </c>
      <c r="H34" s="3">
        <v>94.041939999999997</v>
      </c>
      <c r="I34" s="3" t="s">
        <v>200</v>
      </c>
      <c r="J34" s="3">
        <v>96.206310000000002</v>
      </c>
      <c r="K34" s="3">
        <v>100</v>
      </c>
      <c r="L34" s="3">
        <v>97.03783</v>
      </c>
      <c r="M34" s="3" t="s">
        <v>200</v>
      </c>
      <c r="N34" s="3"/>
      <c r="O34" s="3"/>
    </row>
    <row r="35" spans="1:15" x14ac:dyDescent="0.25">
      <c r="A35" s="3" t="s">
        <v>228</v>
      </c>
      <c r="B35" s="3" t="s">
        <v>234</v>
      </c>
      <c r="C35" s="3">
        <v>82.63467</v>
      </c>
      <c r="D35" s="3">
        <v>82.631429999999995</v>
      </c>
      <c r="E35" s="3">
        <v>78.286559999999994</v>
      </c>
      <c r="F35" s="3">
        <v>81.813929999999999</v>
      </c>
      <c r="G35" s="3">
        <v>81.352609999999999</v>
      </c>
      <c r="H35" s="3">
        <v>82.878429999999994</v>
      </c>
      <c r="I35" s="3">
        <v>87.893320000000003</v>
      </c>
      <c r="J35" s="3">
        <v>92.395240000000001</v>
      </c>
      <c r="K35" s="3">
        <v>88.203149999999994</v>
      </c>
      <c r="L35" s="3">
        <v>85.147059999999996</v>
      </c>
      <c r="M35" s="3" t="s">
        <v>200</v>
      </c>
      <c r="N35" s="3"/>
      <c r="O35" s="3"/>
    </row>
    <row r="36" spans="1:15" x14ac:dyDescent="0.25">
      <c r="A36" s="3" t="s">
        <v>228</v>
      </c>
      <c r="B36" s="3" t="s">
        <v>236</v>
      </c>
      <c r="C36" s="3" t="s">
        <v>200</v>
      </c>
      <c r="D36" s="3" t="s">
        <v>200</v>
      </c>
      <c r="E36" s="3" t="s">
        <v>200</v>
      </c>
      <c r="F36" s="3" t="s">
        <v>200</v>
      </c>
      <c r="G36" s="3" t="s">
        <v>200</v>
      </c>
      <c r="H36" s="3">
        <v>59.878590000000003</v>
      </c>
      <c r="I36" s="3" t="s">
        <v>200</v>
      </c>
      <c r="J36" s="3" t="s">
        <v>200</v>
      </c>
      <c r="K36" s="3" t="s">
        <v>200</v>
      </c>
      <c r="L36" s="3" t="s">
        <v>200</v>
      </c>
      <c r="M36" s="3" t="s">
        <v>200</v>
      </c>
      <c r="N36" s="3"/>
      <c r="O36" s="3"/>
    </row>
    <row r="37" spans="1:15" x14ac:dyDescent="0.25">
      <c r="A37" s="3" t="s">
        <v>228</v>
      </c>
      <c r="B37" s="3" t="s">
        <v>238</v>
      </c>
      <c r="C37" s="3">
        <v>26.73312</v>
      </c>
      <c r="D37" s="3" t="s">
        <v>200</v>
      </c>
      <c r="E37" s="3" t="s">
        <v>200</v>
      </c>
      <c r="F37" s="3" t="s">
        <v>200</v>
      </c>
      <c r="G37" s="3">
        <v>16.776440000000001</v>
      </c>
      <c r="H37" s="3">
        <v>15.008010000000001</v>
      </c>
      <c r="I37" s="3" t="s">
        <v>200</v>
      </c>
      <c r="J37" s="3">
        <v>12.97902</v>
      </c>
      <c r="K37" s="3" t="s">
        <v>200</v>
      </c>
      <c r="L37" s="3" t="s">
        <v>200</v>
      </c>
      <c r="M37" s="3" t="s">
        <v>200</v>
      </c>
      <c r="N37" s="3"/>
      <c r="O37" s="3"/>
    </row>
    <row r="38" spans="1:15" x14ac:dyDescent="0.25">
      <c r="A38" s="3" t="s">
        <v>228</v>
      </c>
      <c r="B38" s="3" t="s">
        <v>253</v>
      </c>
      <c r="C38" s="3">
        <v>18.529669999999999</v>
      </c>
      <c r="D38" s="3" t="s">
        <v>200</v>
      </c>
      <c r="E38" s="3" t="s">
        <v>200</v>
      </c>
      <c r="F38" s="3" t="s">
        <v>200</v>
      </c>
      <c r="G38" s="3" t="s">
        <v>200</v>
      </c>
      <c r="H38" s="3" t="s">
        <v>200</v>
      </c>
      <c r="I38" s="3" t="s">
        <v>200</v>
      </c>
      <c r="J38" s="3" t="s">
        <v>200</v>
      </c>
      <c r="K38" s="3" t="s">
        <v>200</v>
      </c>
      <c r="L38" s="3" t="s">
        <v>200</v>
      </c>
      <c r="M38" s="3" t="s">
        <v>200</v>
      </c>
      <c r="N38" s="3"/>
      <c r="O38" s="3"/>
    </row>
    <row r="39" spans="1:15" x14ac:dyDescent="0.25">
      <c r="A39" s="3" t="s">
        <v>228</v>
      </c>
      <c r="B39" s="3" t="s">
        <v>240</v>
      </c>
      <c r="C39" s="3" t="s">
        <v>200</v>
      </c>
      <c r="D39" s="3">
        <v>67.545450000000002</v>
      </c>
      <c r="E39" s="3">
        <v>67.503860000000003</v>
      </c>
      <c r="F39" s="3">
        <v>64.092290000000006</v>
      </c>
      <c r="G39" s="3" t="s">
        <v>200</v>
      </c>
      <c r="H39" s="3">
        <v>73.474549999999994</v>
      </c>
      <c r="I39" s="3" t="s">
        <v>200</v>
      </c>
      <c r="J39" s="3" t="s">
        <v>200</v>
      </c>
      <c r="K39" s="3" t="s">
        <v>200</v>
      </c>
      <c r="L39" s="3">
        <v>75.073670000000007</v>
      </c>
      <c r="M39" s="3" t="s">
        <v>200</v>
      </c>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406</v>
      </c>
    </row>
    <row r="4" spans="1:15" x14ac:dyDescent="0.25">
      <c r="A4" t="s">
        <v>407</v>
      </c>
    </row>
    <row r="5" spans="1:15" ht="21" x14ac:dyDescent="0.35">
      <c r="A5" s="7" t="s">
        <v>180</v>
      </c>
    </row>
    <row r="6" spans="1:15" x14ac:dyDescent="0.25">
      <c r="A6" t="s">
        <v>400</v>
      </c>
    </row>
    <row r="7" spans="1:15" x14ac:dyDescent="0.25">
      <c r="A7" t="s">
        <v>408</v>
      </c>
    </row>
    <row r="8" spans="1:15" x14ac:dyDescent="0.25">
      <c r="A8" t="s">
        <v>413</v>
      </c>
    </row>
    <row r="9" spans="1:15" x14ac:dyDescent="0.25">
      <c r="A9" t="s">
        <v>418</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10.825089999999999</v>
      </c>
      <c r="D14" s="3" t="s">
        <v>200</v>
      </c>
      <c r="E14" s="3" t="s">
        <v>200</v>
      </c>
      <c r="F14" s="3" t="s">
        <v>200</v>
      </c>
      <c r="G14" s="3" t="s">
        <v>200</v>
      </c>
      <c r="H14" s="3" t="s">
        <v>200</v>
      </c>
      <c r="I14" s="3" t="s">
        <v>200</v>
      </c>
      <c r="J14" s="3">
        <v>9.6703100000000006</v>
      </c>
      <c r="K14" s="3" t="s">
        <v>200</v>
      </c>
      <c r="L14" s="3" t="s">
        <v>200</v>
      </c>
      <c r="M14" s="3" t="s">
        <v>200</v>
      </c>
      <c r="N14" s="3"/>
      <c r="O14" s="3"/>
    </row>
    <row r="15" spans="1:15" x14ac:dyDescent="0.25">
      <c r="A15" s="3" t="s">
        <v>198</v>
      </c>
      <c r="B15" s="3" t="s">
        <v>201</v>
      </c>
      <c r="C15" s="3" t="s">
        <v>200</v>
      </c>
      <c r="D15" s="3">
        <v>15.93252</v>
      </c>
      <c r="E15" s="3" t="s">
        <v>200</v>
      </c>
      <c r="F15" s="3" t="s">
        <v>200</v>
      </c>
      <c r="G15" s="3">
        <v>19.80613</v>
      </c>
      <c r="H15" s="3" t="s">
        <v>200</v>
      </c>
      <c r="I15" s="3" t="s">
        <v>200</v>
      </c>
      <c r="J15" s="3" t="s">
        <v>200</v>
      </c>
      <c r="K15" s="3" t="s">
        <v>200</v>
      </c>
      <c r="L15" s="3" t="s">
        <v>200</v>
      </c>
      <c r="M15" s="3" t="s">
        <v>200</v>
      </c>
      <c r="N15" s="3"/>
      <c r="O15" s="3"/>
    </row>
    <row r="16" spans="1:15" x14ac:dyDescent="0.25">
      <c r="A16" s="3" t="s">
        <v>198</v>
      </c>
      <c r="B16" s="3" t="s">
        <v>265</v>
      </c>
      <c r="C16" s="3">
        <v>3.7827000000000002</v>
      </c>
      <c r="D16" s="3" t="s">
        <v>200</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v>5.6665900000000002</v>
      </c>
      <c r="H17" s="3" t="s">
        <v>200</v>
      </c>
      <c r="I17" s="3" t="s">
        <v>200</v>
      </c>
      <c r="J17" s="3" t="s">
        <v>200</v>
      </c>
      <c r="K17" s="3" t="s">
        <v>200</v>
      </c>
      <c r="L17" s="3" t="s">
        <v>200</v>
      </c>
      <c r="M17" s="3" t="s">
        <v>200</v>
      </c>
      <c r="N17" s="3"/>
      <c r="O17" s="3"/>
    </row>
    <row r="18" spans="1:15" x14ac:dyDescent="0.25">
      <c r="A18" s="3" t="s">
        <v>198</v>
      </c>
      <c r="B18" s="3" t="s">
        <v>203</v>
      </c>
      <c r="C18" s="3" t="s">
        <v>200</v>
      </c>
      <c r="D18" s="3" t="s">
        <v>200</v>
      </c>
      <c r="E18" s="3">
        <v>13.519880000000001</v>
      </c>
      <c r="F18" s="3" t="s">
        <v>200</v>
      </c>
      <c r="G18" s="3" t="s">
        <v>200</v>
      </c>
      <c r="H18" s="3">
        <v>19.423719999999999</v>
      </c>
      <c r="I18" s="3" t="s">
        <v>200</v>
      </c>
      <c r="J18" s="3" t="s">
        <v>200</v>
      </c>
      <c r="K18" s="3" t="s">
        <v>200</v>
      </c>
      <c r="L18" s="3" t="s">
        <v>200</v>
      </c>
      <c r="M18" s="3" t="s">
        <v>200</v>
      </c>
      <c r="N18" s="3"/>
      <c r="O18" s="3"/>
    </row>
    <row r="19" spans="1:15" x14ac:dyDescent="0.25">
      <c r="A19" s="3" t="s">
        <v>198</v>
      </c>
      <c r="B19" s="3" t="s">
        <v>204</v>
      </c>
      <c r="C19" s="3">
        <v>12.81376</v>
      </c>
      <c r="D19" s="3" t="s">
        <v>200</v>
      </c>
      <c r="E19" s="3" t="s">
        <v>200</v>
      </c>
      <c r="F19" s="3">
        <v>13.15164</v>
      </c>
      <c r="G19" s="3" t="s">
        <v>200</v>
      </c>
      <c r="H19" s="3" t="s">
        <v>200</v>
      </c>
      <c r="I19" s="3" t="s">
        <v>200</v>
      </c>
      <c r="J19" s="3" t="s">
        <v>200</v>
      </c>
      <c r="K19" s="3" t="s">
        <v>200</v>
      </c>
      <c r="L19" s="3" t="s">
        <v>200</v>
      </c>
      <c r="M19" s="3" t="s">
        <v>200</v>
      </c>
      <c r="N19" s="3"/>
      <c r="O19" s="3"/>
    </row>
    <row r="20" spans="1:15" x14ac:dyDescent="0.25">
      <c r="A20" s="3" t="s">
        <v>198</v>
      </c>
      <c r="B20" s="3" t="s">
        <v>365</v>
      </c>
      <c r="C20" s="3" t="s">
        <v>200</v>
      </c>
      <c r="D20" s="3" t="s">
        <v>200</v>
      </c>
      <c r="E20" s="3">
        <v>12.452070000000001</v>
      </c>
      <c r="F20" s="3" t="s">
        <v>200</v>
      </c>
      <c r="G20" s="3" t="s">
        <v>200</v>
      </c>
      <c r="H20" s="3" t="s">
        <v>200</v>
      </c>
      <c r="I20" s="3" t="s">
        <v>200</v>
      </c>
      <c r="J20" s="3" t="s">
        <v>200</v>
      </c>
      <c r="K20" s="3" t="s">
        <v>200</v>
      </c>
      <c r="L20" s="3" t="s">
        <v>200</v>
      </c>
      <c r="M20" s="3" t="s">
        <v>200</v>
      </c>
      <c r="N20" s="3"/>
      <c r="O20" s="3"/>
    </row>
    <row r="21" spans="1:15" x14ac:dyDescent="0.25">
      <c r="A21" s="3" t="s">
        <v>198</v>
      </c>
      <c r="B21" s="3" t="s">
        <v>206</v>
      </c>
      <c r="C21" s="3" t="s">
        <v>200</v>
      </c>
      <c r="D21" s="3" t="s">
        <v>200</v>
      </c>
      <c r="E21" s="3" t="s">
        <v>200</v>
      </c>
      <c r="F21" s="3" t="s">
        <v>200</v>
      </c>
      <c r="G21" s="3">
        <v>6.3072999999999997</v>
      </c>
      <c r="H21" s="3" t="s">
        <v>200</v>
      </c>
      <c r="I21" s="3" t="s">
        <v>200</v>
      </c>
      <c r="J21" s="3" t="s">
        <v>200</v>
      </c>
      <c r="K21" s="3" t="s">
        <v>200</v>
      </c>
      <c r="L21" s="3" t="s">
        <v>200</v>
      </c>
      <c r="M21" s="3" t="s">
        <v>200</v>
      </c>
      <c r="N21" s="3"/>
      <c r="O21" s="3"/>
    </row>
    <row r="22" spans="1:15" x14ac:dyDescent="0.25">
      <c r="A22" s="3" t="s">
        <v>207</v>
      </c>
      <c r="B22" s="3" t="s">
        <v>208</v>
      </c>
      <c r="C22" s="3" t="s">
        <v>200</v>
      </c>
      <c r="D22" s="3" t="s">
        <v>200</v>
      </c>
      <c r="E22" s="3">
        <v>21.99531</v>
      </c>
      <c r="F22" s="3" t="s">
        <v>200</v>
      </c>
      <c r="G22" s="3" t="s">
        <v>200</v>
      </c>
      <c r="H22" s="3" t="s">
        <v>200</v>
      </c>
      <c r="I22" s="3" t="s">
        <v>200</v>
      </c>
      <c r="J22" s="3" t="s">
        <v>200</v>
      </c>
      <c r="K22" s="3" t="s">
        <v>200</v>
      </c>
      <c r="L22" s="3" t="s">
        <v>200</v>
      </c>
      <c r="M22" s="3" t="s">
        <v>200</v>
      </c>
      <c r="N22" s="3"/>
      <c r="O22" s="3"/>
    </row>
    <row r="23" spans="1:15" x14ac:dyDescent="0.25">
      <c r="A23" s="3" t="s">
        <v>207</v>
      </c>
      <c r="B23" s="3" t="s">
        <v>257</v>
      </c>
      <c r="C23" s="3" t="s">
        <v>200</v>
      </c>
      <c r="D23" s="3">
        <v>24.765260000000001</v>
      </c>
      <c r="E23" s="3" t="s">
        <v>200</v>
      </c>
      <c r="F23" s="3" t="s">
        <v>200</v>
      </c>
      <c r="G23" s="3" t="s">
        <v>200</v>
      </c>
      <c r="H23" s="3" t="s">
        <v>200</v>
      </c>
      <c r="I23" s="3">
        <v>29.41011</v>
      </c>
      <c r="J23" s="3" t="s">
        <v>200</v>
      </c>
      <c r="K23" s="3" t="s">
        <v>200</v>
      </c>
      <c r="L23" s="3" t="s">
        <v>200</v>
      </c>
      <c r="M23" s="3" t="s">
        <v>200</v>
      </c>
      <c r="N23" s="3"/>
      <c r="O23" s="3"/>
    </row>
    <row r="24" spans="1:15" x14ac:dyDescent="0.25">
      <c r="A24" s="3" t="s">
        <v>207</v>
      </c>
      <c r="B24" s="3" t="s">
        <v>210</v>
      </c>
      <c r="C24" s="3" t="s">
        <v>200</v>
      </c>
      <c r="D24" s="3" t="s">
        <v>200</v>
      </c>
      <c r="E24" s="3" t="s">
        <v>200</v>
      </c>
      <c r="F24" s="3" t="s">
        <v>200</v>
      </c>
      <c r="G24" s="3">
        <v>18.144970000000001</v>
      </c>
      <c r="H24" s="3" t="s">
        <v>200</v>
      </c>
      <c r="I24" s="3" t="s">
        <v>200</v>
      </c>
      <c r="J24" s="3" t="s">
        <v>200</v>
      </c>
      <c r="K24" s="3" t="s">
        <v>200</v>
      </c>
      <c r="L24" s="3" t="s">
        <v>200</v>
      </c>
      <c r="M24" s="3" t="s">
        <v>200</v>
      </c>
      <c r="N24" s="3"/>
      <c r="O24" s="3"/>
    </row>
    <row r="25" spans="1:15" x14ac:dyDescent="0.25">
      <c r="A25" s="3" t="s">
        <v>207</v>
      </c>
      <c r="B25" s="3" t="s">
        <v>211</v>
      </c>
      <c r="C25" s="3" t="s">
        <v>200</v>
      </c>
      <c r="D25" s="3" t="s">
        <v>200</v>
      </c>
      <c r="E25" s="3" t="s">
        <v>200</v>
      </c>
      <c r="F25" s="3" t="s">
        <v>200</v>
      </c>
      <c r="G25" s="3" t="s">
        <v>200</v>
      </c>
      <c r="H25" s="3" t="s">
        <v>200</v>
      </c>
      <c r="I25" s="3" t="s">
        <v>200</v>
      </c>
      <c r="J25" s="3" t="s">
        <v>200</v>
      </c>
      <c r="K25" s="3">
        <v>13.037789999999999</v>
      </c>
      <c r="L25" s="3" t="s">
        <v>200</v>
      </c>
      <c r="M25" s="3" t="s">
        <v>200</v>
      </c>
      <c r="N25" s="3"/>
      <c r="O25" s="3"/>
    </row>
    <row r="26" spans="1:15" x14ac:dyDescent="0.25">
      <c r="A26" s="3" t="s">
        <v>207</v>
      </c>
      <c r="B26" s="3" t="s">
        <v>213</v>
      </c>
      <c r="C26" s="3">
        <v>4.5881699999999999</v>
      </c>
      <c r="D26" s="3" t="s">
        <v>200</v>
      </c>
      <c r="E26" s="3" t="s">
        <v>200</v>
      </c>
      <c r="F26" s="3" t="s">
        <v>200</v>
      </c>
      <c r="G26" s="3" t="s">
        <v>200</v>
      </c>
      <c r="H26" s="3">
        <v>10.31992</v>
      </c>
      <c r="I26" s="3" t="s">
        <v>200</v>
      </c>
      <c r="J26" s="3" t="s">
        <v>200</v>
      </c>
      <c r="K26" s="3" t="s">
        <v>200</v>
      </c>
      <c r="L26" s="3" t="s">
        <v>200</v>
      </c>
      <c r="M26" s="3" t="s">
        <v>200</v>
      </c>
      <c r="N26" s="3"/>
      <c r="O26" s="3"/>
    </row>
    <row r="27" spans="1:15" x14ac:dyDescent="0.25">
      <c r="A27" s="3" t="s">
        <v>207</v>
      </c>
      <c r="B27" s="3" t="s">
        <v>215</v>
      </c>
      <c r="C27" s="3">
        <v>3.9320400000000002</v>
      </c>
      <c r="D27" s="3" t="s">
        <v>200</v>
      </c>
      <c r="E27" s="3" t="s">
        <v>200</v>
      </c>
      <c r="F27" s="3" t="s">
        <v>200</v>
      </c>
      <c r="G27" s="3" t="s">
        <v>200</v>
      </c>
      <c r="H27" s="3" t="s">
        <v>200</v>
      </c>
      <c r="I27" s="3" t="s">
        <v>200</v>
      </c>
      <c r="J27" s="3" t="s">
        <v>200</v>
      </c>
      <c r="K27" s="3" t="s">
        <v>200</v>
      </c>
      <c r="L27" s="3" t="s">
        <v>200</v>
      </c>
      <c r="M27" s="3" t="s">
        <v>200</v>
      </c>
      <c r="N27" s="3"/>
      <c r="O27" s="3"/>
    </row>
    <row r="28" spans="1:15" x14ac:dyDescent="0.25">
      <c r="A28" s="3" t="s">
        <v>207</v>
      </c>
      <c r="B28" s="3" t="s">
        <v>261</v>
      </c>
      <c r="C28" s="3" t="s">
        <v>200</v>
      </c>
      <c r="D28" s="3" t="s">
        <v>200</v>
      </c>
      <c r="E28" s="3" t="s">
        <v>200</v>
      </c>
      <c r="F28" s="3" t="s">
        <v>200</v>
      </c>
      <c r="G28" s="3">
        <v>32.323770000000003</v>
      </c>
      <c r="H28" s="3" t="s">
        <v>200</v>
      </c>
      <c r="I28" s="3" t="s">
        <v>200</v>
      </c>
      <c r="J28" s="3" t="s">
        <v>200</v>
      </c>
      <c r="K28" s="3" t="s">
        <v>200</v>
      </c>
      <c r="L28" s="3" t="s">
        <v>200</v>
      </c>
      <c r="M28" s="3" t="s">
        <v>200</v>
      </c>
      <c r="N28" s="3"/>
      <c r="O28" s="3"/>
    </row>
    <row r="29" spans="1:15" x14ac:dyDescent="0.25">
      <c r="A29" s="3" t="s">
        <v>207</v>
      </c>
      <c r="B29" s="3" t="s">
        <v>216</v>
      </c>
      <c r="C29" s="3" t="s">
        <v>200</v>
      </c>
      <c r="D29" s="3">
        <v>16.93749</v>
      </c>
      <c r="E29" s="3" t="s">
        <v>200</v>
      </c>
      <c r="F29" s="3" t="s">
        <v>200</v>
      </c>
      <c r="G29" s="3" t="s">
        <v>200</v>
      </c>
      <c r="H29" s="3" t="s">
        <v>200</v>
      </c>
      <c r="I29" s="3">
        <v>13.62687</v>
      </c>
      <c r="J29" s="3" t="s">
        <v>200</v>
      </c>
      <c r="K29" s="3" t="s">
        <v>200</v>
      </c>
      <c r="L29" s="3" t="s">
        <v>200</v>
      </c>
      <c r="M29" s="3" t="s">
        <v>200</v>
      </c>
      <c r="N29" s="3"/>
      <c r="O29" s="3"/>
    </row>
    <row r="30" spans="1:15" x14ac:dyDescent="0.25">
      <c r="A30" s="3" t="s">
        <v>207</v>
      </c>
      <c r="B30" s="3" t="s">
        <v>217</v>
      </c>
      <c r="C30" s="3">
        <v>2.4413200000000002</v>
      </c>
      <c r="D30" s="3" t="s">
        <v>200</v>
      </c>
      <c r="E30" s="3" t="s">
        <v>200</v>
      </c>
      <c r="F30" s="3" t="s">
        <v>200</v>
      </c>
      <c r="G30" s="3" t="s">
        <v>200</v>
      </c>
      <c r="H30" s="3">
        <v>1.2895799999999999</v>
      </c>
      <c r="I30" s="3" t="s">
        <v>200</v>
      </c>
      <c r="J30" s="3" t="s">
        <v>200</v>
      </c>
      <c r="K30" s="3" t="s">
        <v>200</v>
      </c>
      <c r="L30" s="3" t="s">
        <v>200</v>
      </c>
      <c r="M30" s="3" t="s">
        <v>200</v>
      </c>
      <c r="N30" s="3"/>
      <c r="O30" s="3"/>
    </row>
    <row r="31" spans="1:15" x14ac:dyDescent="0.25">
      <c r="A31" s="3" t="s">
        <v>218</v>
      </c>
      <c r="B31" s="3" t="s">
        <v>246</v>
      </c>
      <c r="C31" s="3" t="s">
        <v>200</v>
      </c>
      <c r="D31" s="3" t="s">
        <v>200</v>
      </c>
      <c r="E31" s="3" t="s">
        <v>200</v>
      </c>
      <c r="F31" s="3">
        <v>36.860469999999999</v>
      </c>
      <c r="G31" s="3" t="s">
        <v>200</v>
      </c>
      <c r="H31" s="3" t="s">
        <v>200</v>
      </c>
      <c r="I31" s="3" t="s">
        <v>200</v>
      </c>
      <c r="J31" s="3" t="s">
        <v>200</v>
      </c>
      <c r="K31" s="3" t="s">
        <v>200</v>
      </c>
      <c r="L31" s="3" t="s">
        <v>200</v>
      </c>
      <c r="M31" s="3" t="s">
        <v>200</v>
      </c>
      <c r="N31" s="3"/>
      <c r="O31" s="3"/>
    </row>
    <row r="32" spans="1:15" x14ac:dyDescent="0.25">
      <c r="A32" s="3" t="s">
        <v>218</v>
      </c>
      <c r="B32" s="3" t="s">
        <v>219</v>
      </c>
      <c r="C32" s="3" t="s">
        <v>200</v>
      </c>
      <c r="D32" s="3" t="s">
        <v>200</v>
      </c>
      <c r="E32" s="3" t="s">
        <v>200</v>
      </c>
      <c r="F32" s="3" t="s">
        <v>200</v>
      </c>
      <c r="G32" s="3">
        <v>37.649090000000001</v>
      </c>
      <c r="H32" s="3" t="s">
        <v>200</v>
      </c>
      <c r="I32" s="3" t="s">
        <v>200</v>
      </c>
      <c r="J32" s="3" t="s">
        <v>200</v>
      </c>
      <c r="K32" s="3" t="s">
        <v>200</v>
      </c>
      <c r="L32" s="3" t="s">
        <v>200</v>
      </c>
      <c r="M32" s="3" t="s">
        <v>200</v>
      </c>
      <c r="N32" s="3"/>
      <c r="O32" s="3"/>
    </row>
    <row r="33" spans="1:15" x14ac:dyDescent="0.25">
      <c r="A33" s="3" t="s">
        <v>218</v>
      </c>
      <c r="B33" s="3" t="s">
        <v>247</v>
      </c>
      <c r="C33" s="3" t="s">
        <v>200</v>
      </c>
      <c r="D33" s="3">
        <v>6.0752100000000002</v>
      </c>
      <c r="E33" s="3" t="s">
        <v>200</v>
      </c>
      <c r="F33" s="3" t="s">
        <v>200</v>
      </c>
      <c r="G33" s="3" t="s">
        <v>200</v>
      </c>
      <c r="H33" s="3">
        <v>7.9979899999999997</v>
      </c>
      <c r="I33" s="3" t="s">
        <v>200</v>
      </c>
      <c r="J33" s="3" t="s">
        <v>200</v>
      </c>
      <c r="K33" s="3" t="s">
        <v>200</v>
      </c>
      <c r="L33" s="3" t="s">
        <v>200</v>
      </c>
      <c r="M33" s="3" t="s">
        <v>200</v>
      </c>
      <c r="N33" s="3"/>
      <c r="O33" s="3"/>
    </row>
    <row r="34" spans="1:15" x14ac:dyDescent="0.25">
      <c r="A34" s="3" t="s">
        <v>218</v>
      </c>
      <c r="B34" s="3" t="s">
        <v>221</v>
      </c>
      <c r="C34" s="3" t="s">
        <v>200</v>
      </c>
      <c r="D34" s="3" t="s">
        <v>200</v>
      </c>
      <c r="E34" s="3">
        <v>43.958689999999997</v>
      </c>
      <c r="F34" s="3" t="s">
        <v>200</v>
      </c>
      <c r="G34" s="3" t="s">
        <v>200</v>
      </c>
      <c r="H34" s="3" t="s">
        <v>200</v>
      </c>
      <c r="I34" s="3" t="s">
        <v>200</v>
      </c>
      <c r="J34" s="3" t="s">
        <v>200</v>
      </c>
      <c r="K34" s="3">
        <v>38.741100000000003</v>
      </c>
      <c r="L34" s="3" t="s">
        <v>200</v>
      </c>
      <c r="M34" s="3" t="s">
        <v>200</v>
      </c>
      <c r="N34" s="3"/>
      <c r="O34" s="3"/>
    </row>
    <row r="35" spans="1:15" x14ac:dyDescent="0.25">
      <c r="A35" s="3" t="s">
        <v>222</v>
      </c>
      <c r="B35" s="3" t="s">
        <v>223</v>
      </c>
      <c r="C35" s="3" t="s">
        <v>200</v>
      </c>
      <c r="D35" s="3" t="s">
        <v>200</v>
      </c>
      <c r="E35" s="3" t="s">
        <v>200</v>
      </c>
      <c r="F35" s="3" t="s">
        <v>200</v>
      </c>
      <c r="G35" s="3" t="s">
        <v>200</v>
      </c>
      <c r="H35" s="3">
        <v>9.3046100000000003</v>
      </c>
      <c r="I35" s="3" t="s">
        <v>200</v>
      </c>
      <c r="J35" s="3" t="s">
        <v>200</v>
      </c>
      <c r="K35" s="3" t="s">
        <v>200</v>
      </c>
      <c r="L35" s="3" t="s">
        <v>200</v>
      </c>
      <c r="M35" s="3" t="s">
        <v>200</v>
      </c>
      <c r="N35" s="3"/>
      <c r="O35" s="3"/>
    </row>
    <row r="36" spans="1:15" x14ac:dyDescent="0.25">
      <c r="A36" s="3" t="s">
        <v>222</v>
      </c>
      <c r="B36" s="3" t="s">
        <v>225</v>
      </c>
      <c r="C36" s="3">
        <v>6.4757999999999996</v>
      </c>
      <c r="D36" s="3" t="s">
        <v>200</v>
      </c>
      <c r="E36" s="3" t="s">
        <v>200</v>
      </c>
      <c r="F36" s="3" t="s">
        <v>200</v>
      </c>
      <c r="G36" s="3">
        <v>12.421569999999999</v>
      </c>
      <c r="H36" s="3" t="s">
        <v>200</v>
      </c>
      <c r="I36" s="3" t="s">
        <v>200</v>
      </c>
      <c r="J36" s="3" t="s">
        <v>200</v>
      </c>
      <c r="K36" s="3" t="s">
        <v>200</v>
      </c>
      <c r="L36" s="3" t="s">
        <v>200</v>
      </c>
      <c r="M36" s="3" t="s">
        <v>200</v>
      </c>
      <c r="N36" s="3"/>
      <c r="O36" s="3"/>
    </row>
    <row r="37" spans="1:15" x14ac:dyDescent="0.25">
      <c r="A37" s="3" t="s">
        <v>222</v>
      </c>
      <c r="B37" s="3" t="s">
        <v>226</v>
      </c>
      <c r="C37" s="3" t="s">
        <v>200</v>
      </c>
      <c r="D37" s="3" t="s">
        <v>200</v>
      </c>
      <c r="E37" s="3" t="s">
        <v>200</v>
      </c>
      <c r="F37" s="3" t="s">
        <v>200</v>
      </c>
      <c r="G37" s="3">
        <v>12.88578</v>
      </c>
      <c r="H37" s="3" t="s">
        <v>200</v>
      </c>
      <c r="I37" s="3" t="s">
        <v>200</v>
      </c>
      <c r="J37" s="3" t="s">
        <v>200</v>
      </c>
      <c r="K37" s="3">
        <v>18.447959999999998</v>
      </c>
      <c r="L37" s="3" t="s">
        <v>200</v>
      </c>
      <c r="M37" s="3" t="s">
        <v>200</v>
      </c>
      <c r="N37" s="3"/>
      <c r="O37" s="3"/>
    </row>
    <row r="38" spans="1:15" x14ac:dyDescent="0.25">
      <c r="A38" s="3" t="s">
        <v>222</v>
      </c>
      <c r="B38" s="3" t="s">
        <v>248</v>
      </c>
      <c r="C38" s="3">
        <v>9.3150700000000004</v>
      </c>
      <c r="D38" s="3" t="s">
        <v>200</v>
      </c>
      <c r="E38" s="3" t="s">
        <v>200</v>
      </c>
      <c r="F38" s="3" t="s">
        <v>200</v>
      </c>
      <c r="G38" s="3" t="s">
        <v>200</v>
      </c>
      <c r="H38" s="3" t="s">
        <v>200</v>
      </c>
      <c r="I38" s="3">
        <v>9.2596600000000002</v>
      </c>
      <c r="J38" s="3" t="s">
        <v>200</v>
      </c>
      <c r="K38" s="3" t="s">
        <v>200</v>
      </c>
      <c r="L38" s="3" t="s">
        <v>200</v>
      </c>
      <c r="M38" s="3" t="s">
        <v>200</v>
      </c>
      <c r="N38" s="3"/>
      <c r="O38" s="3"/>
    </row>
    <row r="39" spans="1:15" x14ac:dyDescent="0.25">
      <c r="A39" s="3" t="s">
        <v>222</v>
      </c>
      <c r="B39" s="3" t="s">
        <v>249</v>
      </c>
      <c r="C39" s="3" t="s">
        <v>200</v>
      </c>
      <c r="D39" s="3">
        <v>4.1869800000000001</v>
      </c>
      <c r="E39" s="3" t="s">
        <v>200</v>
      </c>
      <c r="F39" s="3" t="s">
        <v>200</v>
      </c>
      <c r="G39" s="3" t="s">
        <v>200</v>
      </c>
      <c r="H39" s="3" t="s">
        <v>200</v>
      </c>
      <c r="I39" s="3" t="s">
        <v>200</v>
      </c>
      <c r="J39" s="3" t="s">
        <v>200</v>
      </c>
      <c r="K39" s="3" t="s">
        <v>200</v>
      </c>
      <c r="L39" s="3" t="s">
        <v>200</v>
      </c>
      <c r="M39" s="3" t="s">
        <v>200</v>
      </c>
      <c r="N39" s="3"/>
      <c r="O39" s="3"/>
    </row>
    <row r="40" spans="1:15" x14ac:dyDescent="0.25">
      <c r="A40" s="3" t="s">
        <v>222</v>
      </c>
      <c r="B40" s="3" t="s">
        <v>250</v>
      </c>
      <c r="C40" s="3" t="s">
        <v>200</v>
      </c>
      <c r="D40" s="3" t="s">
        <v>200</v>
      </c>
      <c r="E40" s="3" t="s">
        <v>200</v>
      </c>
      <c r="F40" s="3">
        <v>35.398910000000001</v>
      </c>
      <c r="G40" s="3" t="s">
        <v>200</v>
      </c>
      <c r="H40" s="3" t="s">
        <v>200</v>
      </c>
      <c r="I40" s="3" t="s">
        <v>200</v>
      </c>
      <c r="J40" s="3" t="s">
        <v>200</v>
      </c>
      <c r="K40" s="3" t="s">
        <v>200</v>
      </c>
      <c r="L40" s="3" t="s">
        <v>200</v>
      </c>
      <c r="M40" s="3" t="s">
        <v>200</v>
      </c>
      <c r="N40" s="3"/>
      <c r="O40" s="3"/>
    </row>
    <row r="41" spans="1:15" x14ac:dyDescent="0.25">
      <c r="A41" s="3" t="s">
        <v>222</v>
      </c>
      <c r="B41" s="3" t="s">
        <v>266</v>
      </c>
      <c r="C41" s="3" t="s">
        <v>200</v>
      </c>
      <c r="D41" s="3" t="s">
        <v>200</v>
      </c>
      <c r="E41" s="3" t="s">
        <v>200</v>
      </c>
      <c r="F41" s="3" t="s">
        <v>200</v>
      </c>
      <c r="G41" s="3" t="s">
        <v>200</v>
      </c>
      <c r="H41" s="3" t="s">
        <v>200</v>
      </c>
      <c r="I41" s="3">
        <v>29.668669999999999</v>
      </c>
      <c r="J41" s="3" t="s">
        <v>200</v>
      </c>
      <c r="K41" s="3" t="s">
        <v>200</v>
      </c>
      <c r="L41" s="3" t="s">
        <v>200</v>
      </c>
      <c r="M41" s="3" t="s">
        <v>200</v>
      </c>
      <c r="N41" s="3"/>
      <c r="O41" s="3"/>
    </row>
    <row r="42" spans="1:15" x14ac:dyDescent="0.25">
      <c r="A42" s="3" t="s">
        <v>222</v>
      </c>
      <c r="B42" s="3" t="s">
        <v>251</v>
      </c>
      <c r="C42" s="3" t="s">
        <v>200</v>
      </c>
      <c r="D42" s="3" t="s">
        <v>200</v>
      </c>
      <c r="E42" s="3" t="s">
        <v>200</v>
      </c>
      <c r="F42" s="3">
        <v>7.0960099999999997</v>
      </c>
      <c r="G42" s="3" t="s">
        <v>200</v>
      </c>
      <c r="H42" s="3" t="s">
        <v>200</v>
      </c>
      <c r="I42" s="3" t="s">
        <v>200</v>
      </c>
      <c r="J42" s="3" t="s">
        <v>200</v>
      </c>
      <c r="K42" s="3">
        <v>6.4217500000000003</v>
      </c>
      <c r="L42" s="3" t="s">
        <v>200</v>
      </c>
      <c r="M42" s="3" t="s">
        <v>200</v>
      </c>
      <c r="N42" s="3"/>
      <c r="O42" s="3"/>
    </row>
    <row r="43" spans="1:15" x14ac:dyDescent="0.25">
      <c r="A43" s="3" t="s">
        <v>222</v>
      </c>
      <c r="B43" s="3" t="s">
        <v>227</v>
      </c>
      <c r="C43" s="3">
        <v>8.83995</v>
      </c>
      <c r="D43" s="3" t="s">
        <v>200</v>
      </c>
      <c r="E43" s="3" t="s">
        <v>200</v>
      </c>
      <c r="F43" s="3" t="s">
        <v>200</v>
      </c>
      <c r="G43" s="3" t="s">
        <v>200</v>
      </c>
      <c r="H43" s="3">
        <v>11.99503</v>
      </c>
      <c r="I43" s="3" t="s">
        <v>200</v>
      </c>
      <c r="J43" s="3" t="s">
        <v>200</v>
      </c>
      <c r="K43" s="3" t="s">
        <v>200</v>
      </c>
      <c r="L43" s="3">
        <v>9.3570399999999996</v>
      </c>
      <c r="M43" s="3" t="s">
        <v>200</v>
      </c>
      <c r="N43" s="3"/>
      <c r="O43" s="3"/>
    </row>
    <row r="44" spans="1:15" x14ac:dyDescent="0.25">
      <c r="A44" s="3" t="s">
        <v>228</v>
      </c>
      <c r="B44" s="3" t="s">
        <v>229</v>
      </c>
      <c r="C44" s="3" t="s">
        <v>200</v>
      </c>
      <c r="D44" s="3">
        <v>9.1914999999999996</v>
      </c>
      <c r="E44" s="3" t="s">
        <v>200</v>
      </c>
      <c r="F44" s="3" t="s">
        <v>200</v>
      </c>
      <c r="G44" s="3">
        <v>10.25076</v>
      </c>
      <c r="H44" s="3" t="s">
        <v>200</v>
      </c>
      <c r="I44" s="3" t="s">
        <v>200</v>
      </c>
      <c r="J44" s="3" t="s">
        <v>200</v>
      </c>
      <c r="K44" s="3">
        <v>8.5781299999999998</v>
      </c>
      <c r="L44" s="3" t="s">
        <v>200</v>
      </c>
      <c r="M44" s="3" t="s">
        <v>200</v>
      </c>
      <c r="N44" s="3"/>
      <c r="O44" s="3"/>
    </row>
    <row r="45" spans="1:15" x14ac:dyDescent="0.25">
      <c r="A45" s="3" t="s">
        <v>228</v>
      </c>
      <c r="B45" s="3" t="s">
        <v>230</v>
      </c>
      <c r="C45" s="3">
        <v>5.1953300000000002</v>
      </c>
      <c r="D45" s="3" t="s">
        <v>200</v>
      </c>
      <c r="E45" s="3" t="s">
        <v>200</v>
      </c>
      <c r="F45" s="3" t="s">
        <v>200</v>
      </c>
      <c r="G45" s="3" t="s">
        <v>200</v>
      </c>
      <c r="H45" s="3" t="s">
        <v>200</v>
      </c>
      <c r="I45" s="3" t="s">
        <v>200</v>
      </c>
      <c r="J45" s="3" t="s">
        <v>200</v>
      </c>
      <c r="K45" s="3" t="s">
        <v>200</v>
      </c>
      <c r="L45" s="3" t="s">
        <v>200</v>
      </c>
      <c r="M45" s="3" t="s">
        <v>200</v>
      </c>
      <c r="N45" s="3"/>
      <c r="O45" s="3"/>
    </row>
    <row r="46" spans="1:15" x14ac:dyDescent="0.25">
      <c r="A46" s="3" t="s">
        <v>228</v>
      </c>
      <c r="B46" s="3" t="s">
        <v>232</v>
      </c>
      <c r="C46" s="3" t="s">
        <v>200</v>
      </c>
      <c r="D46" s="3" t="s">
        <v>200</v>
      </c>
      <c r="E46" s="3">
        <v>5.3103499999999997</v>
      </c>
      <c r="F46" s="3" t="s">
        <v>200</v>
      </c>
      <c r="G46" s="3" t="s">
        <v>200</v>
      </c>
      <c r="H46" s="3" t="s">
        <v>200</v>
      </c>
      <c r="I46" s="3">
        <v>11.299429999999999</v>
      </c>
      <c r="J46" s="3" t="s">
        <v>200</v>
      </c>
      <c r="K46" s="3" t="s">
        <v>200</v>
      </c>
      <c r="L46" s="3" t="s">
        <v>200</v>
      </c>
      <c r="M46" s="3" t="s">
        <v>200</v>
      </c>
      <c r="N46" s="3"/>
      <c r="O46" s="3"/>
    </row>
    <row r="47" spans="1:15" x14ac:dyDescent="0.25">
      <c r="A47" s="3" t="s">
        <v>228</v>
      </c>
      <c r="B47" s="3" t="s">
        <v>233</v>
      </c>
      <c r="C47" s="3">
        <v>3.2869199999999998</v>
      </c>
      <c r="D47" s="3" t="s">
        <v>200</v>
      </c>
      <c r="E47" s="3" t="s">
        <v>200</v>
      </c>
      <c r="F47" s="3">
        <v>12.88861</v>
      </c>
      <c r="G47" s="3" t="s">
        <v>200</v>
      </c>
      <c r="H47" s="3" t="s">
        <v>200</v>
      </c>
      <c r="I47" s="3" t="s">
        <v>200</v>
      </c>
      <c r="J47" s="3" t="s">
        <v>200</v>
      </c>
      <c r="K47" s="3">
        <v>8.08249</v>
      </c>
      <c r="L47" s="3" t="s">
        <v>200</v>
      </c>
      <c r="M47" s="3" t="s">
        <v>200</v>
      </c>
      <c r="N47" s="3"/>
      <c r="O47" s="3"/>
    </row>
    <row r="48" spans="1:15" x14ac:dyDescent="0.25">
      <c r="A48" s="3" t="s">
        <v>228</v>
      </c>
      <c r="B48" s="3" t="s">
        <v>234</v>
      </c>
      <c r="C48" s="3" t="s">
        <v>200</v>
      </c>
      <c r="D48" s="3" t="s">
        <v>200</v>
      </c>
      <c r="E48" s="3" t="s">
        <v>200</v>
      </c>
      <c r="F48" s="3" t="s">
        <v>200</v>
      </c>
      <c r="G48" s="3">
        <v>6.9210799999999999</v>
      </c>
      <c r="H48" s="3" t="s">
        <v>200</v>
      </c>
      <c r="I48" s="3" t="s">
        <v>200</v>
      </c>
      <c r="J48" s="3" t="s">
        <v>200</v>
      </c>
      <c r="K48" s="3">
        <v>7.7060199999999996</v>
      </c>
      <c r="L48" s="3" t="s">
        <v>200</v>
      </c>
      <c r="M48" s="3" t="s">
        <v>200</v>
      </c>
      <c r="N48" s="3"/>
      <c r="O48" s="3"/>
    </row>
    <row r="49" spans="1:15" x14ac:dyDescent="0.25">
      <c r="A49" s="3" t="s">
        <v>228</v>
      </c>
      <c r="B49" s="3" t="s">
        <v>252</v>
      </c>
      <c r="C49" s="3" t="s">
        <v>200</v>
      </c>
      <c r="D49" s="3" t="s">
        <v>200</v>
      </c>
      <c r="E49" s="3">
        <v>19.085239999999999</v>
      </c>
      <c r="F49" s="3" t="s">
        <v>200</v>
      </c>
      <c r="G49" s="3" t="s">
        <v>200</v>
      </c>
      <c r="H49" s="3" t="s">
        <v>200</v>
      </c>
      <c r="I49" s="3">
        <v>14.85651</v>
      </c>
      <c r="J49" s="3" t="s">
        <v>200</v>
      </c>
      <c r="K49" s="3">
        <v>13.8497</v>
      </c>
      <c r="L49" s="3" t="s">
        <v>200</v>
      </c>
      <c r="M49" s="3" t="s">
        <v>200</v>
      </c>
      <c r="N49" s="3"/>
      <c r="O49" s="3"/>
    </row>
    <row r="50" spans="1:15" x14ac:dyDescent="0.25">
      <c r="A50" s="3" t="s">
        <v>228</v>
      </c>
      <c r="B50" s="3" t="s">
        <v>235</v>
      </c>
      <c r="C50" s="3" t="s">
        <v>200</v>
      </c>
      <c r="D50" s="3" t="s">
        <v>200</v>
      </c>
      <c r="E50" s="3" t="s">
        <v>200</v>
      </c>
      <c r="F50" s="3" t="s">
        <v>200</v>
      </c>
      <c r="G50" s="3">
        <v>3.2136100000000001</v>
      </c>
      <c r="H50" s="3" t="s">
        <v>200</v>
      </c>
      <c r="I50" s="3" t="s">
        <v>200</v>
      </c>
      <c r="J50" s="3" t="s">
        <v>200</v>
      </c>
      <c r="K50" s="3" t="s">
        <v>200</v>
      </c>
      <c r="L50" s="3" t="s">
        <v>200</v>
      </c>
      <c r="M50" s="3" t="s">
        <v>200</v>
      </c>
      <c r="N50" s="3"/>
      <c r="O50" s="3"/>
    </row>
    <row r="51" spans="1:15" x14ac:dyDescent="0.25">
      <c r="A51" s="3" t="s">
        <v>228</v>
      </c>
      <c r="B51" s="3" t="s">
        <v>236</v>
      </c>
      <c r="C51" s="3" t="s">
        <v>200</v>
      </c>
      <c r="D51" s="3" t="s">
        <v>200</v>
      </c>
      <c r="E51" s="3" t="s">
        <v>200</v>
      </c>
      <c r="F51" s="3">
        <v>7.2503900000000003</v>
      </c>
      <c r="G51" s="3" t="s">
        <v>200</v>
      </c>
      <c r="H51" s="3" t="s">
        <v>200</v>
      </c>
      <c r="I51" s="3" t="s">
        <v>200</v>
      </c>
      <c r="J51" s="3" t="s">
        <v>200</v>
      </c>
      <c r="K51" s="3" t="s">
        <v>200</v>
      </c>
      <c r="L51" s="3" t="s">
        <v>200</v>
      </c>
      <c r="M51" s="3" t="s">
        <v>200</v>
      </c>
      <c r="N51" s="3"/>
      <c r="O51" s="3"/>
    </row>
    <row r="52" spans="1:15" x14ac:dyDescent="0.25">
      <c r="A52" s="3" t="s">
        <v>228</v>
      </c>
      <c r="B52" s="3" t="s">
        <v>237</v>
      </c>
      <c r="C52" s="3" t="s">
        <v>200</v>
      </c>
      <c r="D52" s="3" t="s">
        <v>200</v>
      </c>
      <c r="E52" s="3" t="s">
        <v>200</v>
      </c>
      <c r="F52" s="3">
        <v>12.56241</v>
      </c>
      <c r="G52" s="3" t="s">
        <v>200</v>
      </c>
      <c r="H52" s="3">
        <v>9.1358899999999998</v>
      </c>
      <c r="I52" s="3" t="s">
        <v>200</v>
      </c>
      <c r="J52" s="3" t="s">
        <v>200</v>
      </c>
      <c r="K52" s="3">
        <v>10.342320000000001</v>
      </c>
      <c r="L52" s="3" t="s">
        <v>200</v>
      </c>
      <c r="M52" s="3" t="s">
        <v>200</v>
      </c>
      <c r="N52" s="3"/>
      <c r="O52" s="3"/>
    </row>
    <row r="53" spans="1:15" x14ac:dyDescent="0.25">
      <c r="A53" s="3" t="s">
        <v>228</v>
      </c>
      <c r="B53" s="3" t="s">
        <v>238</v>
      </c>
      <c r="C53" s="3" t="s">
        <v>200</v>
      </c>
      <c r="D53" s="3" t="s">
        <v>200</v>
      </c>
      <c r="E53" s="3">
        <v>5.6386000000000003</v>
      </c>
      <c r="F53" s="3" t="s">
        <v>200</v>
      </c>
      <c r="G53" s="3" t="s">
        <v>200</v>
      </c>
      <c r="H53" s="3" t="s">
        <v>200</v>
      </c>
      <c r="I53" s="3" t="s">
        <v>200</v>
      </c>
      <c r="J53" s="3" t="s">
        <v>200</v>
      </c>
      <c r="K53" s="3" t="s">
        <v>200</v>
      </c>
      <c r="L53" s="3" t="s">
        <v>200</v>
      </c>
      <c r="M53" s="3" t="s">
        <v>200</v>
      </c>
      <c r="N53" s="3"/>
      <c r="O53" s="3"/>
    </row>
    <row r="54" spans="1:15" x14ac:dyDescent="0.25">
      <c r="A54" s="3" t="s">
        <v>228</v>
      </c>
      <c r="B54" s="3" t="s">
        <v>253</v>
      </c>
      <c r="C54" s="3" t="s">
        <v>200</v>
      </c>
      <c r="D54" s="3">
        <v>20.954799999999999</v>
      </c>
      <c r="E54" s="3" t="s">
        <v>200</v>
      </c>
      <c r="F54" s="3">
        <v>18.677910000000001</v>
      </c>
      <c r="G54" s="3" t="s">
        <v>200</v>
      </c>
      <c r="H54" s="3" t="s">
        <v>200</v>
      </c>
      <c r="I54" s="3">
        <v>20.495049999999999</v>
      </c>
      <c r="J54" s="3" t="s">
        <v>200</v>
      </c>
      <c r="K54" s="3">
        <v>18.670760000000001</v>
      </c>
      <c r="L54" s="3" t="s">
        <v>200</v>
      </c>
      <c r="M54" s="3" t="s">
        <v>200</v>
      </c>
      <c r="N54" s="3"/>
      <c r="O54" s="3"/>
    </row>
    <row r="55" spans="1:15" x14ac:dyDescent="0.25">
      <c r="A55" s="3" t="s">
        <v>228</v>
      </c>
      <c r="B55" s="3" t="s">
        <v>239</v>
      </c>
      <c r="C55" s="3" t="s">
        <v>200</v>
      </c>
      <c r="D55" s="3">
        <v>7.1049100000000003</v>
      </c>
      <c r="E55" s="3" t="s">
        <v>200</v>
      </c>
      <c r="F55" s="3" t="s">
        <v>200</v>
      </c>
      <c r="G55" s="3" t="s">
        <v>200</v>
      </c>
      <c r="H55" s="3" t="s">
        <v>200</v>
      </c>
      <c r="I55" s="3">
        <v>7.6976399999999998</v>
      </c>
      <c r="J55" s="3">
        <v>10.84923</v>
      </c>
      <c r="K55" s="3" t="s">
        <v>200</v>
      </c>
      <c r="L55" s="3" t="s">
        <v>200</v>
      </c>
      <c r="M55" s="3" t="s">
        <v>200</v>
      </c>
      <c r="N55" s="3"/>
      <c r="O55" s="3"/>
    </row>
    <row r="56" spans="1:15" x14ac:dyDescent="0.25">
      <c r="A56" s="3" t="s">
        <v>228</v>
      </c>
      <c r="B56" s="3" t="s">
        <v>240</v>
      </c>
      <c r="C56" s="3" t="s">
        <v>200</v>
      </c>
      <c r="D56" s="3" t="s">
        <v>200</v>
      </c>
      <c r="E56" s="3" t="s">
        <v>200</v>
      </c>
      <c r="F56" s="3">
        <v>10.321569999999999</v>
      </c>
      <c r="G56" s="3" t="s">
        <v>200</v>
      </c>
      <c r="H56" s="3" t="s">
        <v>200</v>
      </c>
      <c r="I56" s="3" t="s">
        <v>200</v>
      </c>
      <c r="J56" s="3">
        <v>5.1913499999999999</v>
      </c>
      <c r="K56" s="3" t="s">
        <v>200</v>
      </c>
      <c r="L56" s="3" t="s">
        <v>200</v>
      </c>
      <c r="M56" s="3" t="s">
        <v>200</v>
      </c>
      <c r="N56" s="3"/>
      <c r="O56" s="3"/>
    </row>
    <row r="57" spans="1:15" x14ac:dyDescent="0.25">
      <c r="A57" s="3" t="s">
        <v>228</v>
      </c>
      <c r="B57" s="3" t="s">
        <v>241</v>
      </c>
      <c r="C57" s="3">
        <v>8.8295399999999997</v>
      </c>
      <c r="D57" s="3" t="s">
        <v>200</v>
      </c>
      <c r="E57" s="3" t="s">
        <v>200</v>
      </c>
      <c r="F57" s="3" t="s">
        <v>200</v>
      </c>
      <c r="G57" s="3">
        <v>16.573340000000002</v>
      </c>
      <c r="H57" s="3" t="s">
        <v>200</v>
      </c>
      <c r="I57" s="3" t="s">
        <v>200</v>
      </c>
      <c r="J57" s="3">
        <v>13.44491</v>
      </c>
      <c r="K57" s="3" t="s">
        <v>200</v>
      </c>
      <c r="L57" s="3" t="s">
        <v>200</v>
      </c>
      <c r="M57" s="3" t="s">
        <v>200</v>
      </c>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406</v>
      </c>
    </row>
    <row r="4" spans="1:15" x14ac:dyDescent="0.25">
      <c r="A4" t="s">
        <v>407</v>
      </c>
    </row>
    <row r="5" spans="1:15" ht="21" x14ac:dyDescent="0.35">
      <c r="A5" s="7" t="s">
        <v>180</v>
      </c>
    </row>
    <row r="6" spans="1:15" x14ac:dyDescent="0.25">
      <c r="A6" t="s">
        <v>400</v>
      </c>
    </row>
    <row r="7" spans="1:15" x14ac:dyDescent="0.25">
      <c r="A7" t="s">
        <v>408</v>
      </c>
    </row>
    <row r="8" spans="1:15" x14ac:dyDescent="0.25">
      <c r="A8" t="s">
        <v>413</v>
      </c>
    </row>
    <row r="9" spans="1:15" x14ac:dyDescent="0.25">
      <c r="A9" t="s">
        <v>419</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14.549020000000001</v>
      </c>
      <c r="D14" s="3" t="s">
        <v>200</v>
      </c>
      <c r="E14" s="3" t="s">
        <v>200</v>
      </c>
      <c r="F14" s="3" t="s">
        <v>200</v>
      </c>
      <c r="G14" s="3" t="s">
        <v>200</v>
      </c>
      <c r="H14" s="3" t="s">
        <v>200</v>
      </c>
      <c r="I14" s="3" t="s">
        <v>200</v>
      </c>
      <c r="J14" s="3">
        <v>9.1439199999999996</v>
      </c>
      <c r="K14" s="3" t="s">
        <v>200</v>
      </c>
      <c r="L14" s="3" t="s">
        <v>200</v>
      </c>
      <c r="M14" s="3" t="s">
        <v>200</v>
      </c>
      <c r="N14" s="3"/>
      <c r="O14" s="3"/>
    </row>
    <row r="15" spans="1:15" x14ac:dyDescent="0.25">
      <c r="A15" s="3" t="s">
        <v>198</v>
      </c>
      <c r="B15" s="3" t="s">
        <v>201</v>
      </c>
      <c r="C15" s="3" t="s">
        <v>200</v>
      </c>
      <c r="D15" s="3">
        <v>18.609089999999998</v>
      </c>
      <c r="E15" s="3" t="s">
        <v>200</v>
      </c>
      <c r="F15" s="3" t="s">
        <v>200</v>
      </c>
      <c r="G15" s="3">
        <v>18.701090000000001</v>
      </c>
      <c r="H15" s="3" t="s">
        <v>200</v>
      </c>
      <c r="I15" s="3" t="s">
        <v>200</v>
      </c>
      <c r="J15" s="3" t="s">
        <v>200</v>
      </c>
      <c r="K15" s="3" t="s">
        <v>200</v>
      </c>
      <c r="L15" s="3" t="s">
        <v>200</v>
      </c>
      <c r="M15" s="3" t="s">
        <v>200</v>
      </c>
      <c r="N15" s="3"/>
      <c r="O15" s="3"/>
    </row>
    <row r="16" spans="1:15" x14ac:dyDescent="0.25">
      <c r="A16" s="3" t="s">
        <v>198</v>
      </c>
      <c r="B16" s="3" t="s">
        <v>265</v>
      </c>
      <c r="C16" s="3">
        <v>5.6540600000000003</v>
      </c>
      <c r="D16" s="3" t="s">
        <v>200</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v>9.9095499999999994</v>
      </c>
      <c r="H17" s="3" t="s">
        <v>200</v>
      </c>
      <c r="I17" s="3" t="s">
        <v>200</v>
      </c>
      <c r="J17" s="3" t="s">
        <v>200</v>
      </c>
      <c r="K17" s="3" t="s">
        <v>200</v>
      </c>
      <c r="L17" s="3" t="s">
        <v>200</v>
      </c>
      <c r="M17" s="3" t="s">
        <v>200</v>
      </c>
      <c r="N17" s="3"/>
      <c r="O17" s="3"/>
    </row>
    <row r="18" spans="1:15" x14ac:dyDescent="0.25">
      <c r="A18" s="3" t="s">
        <v>198</v>
      </c>
      <c r="B18" s="3" t="s">
        <v>203</v>
      </c>
      <c r="C18" s="3" t="s">
        <v>200</v>
      </c>
      <c r="D18" s="3" t="s">
        <v>200</v>
      </c>
      <c r="E18" s="3">
        <v>18.445309999999999</v>
      </c>
      <c r="F18" s="3" t="s">
        <v>200</v>
      </c>
      <c r="G18" s="3" t="s">
        <v>200</v>
      </c>
      <c r="H18" s="3">
        <v>25.623909999999999</v>
      </c>
      <c r="I18" s="3" t="s">
        <v>200</v>
      </c>
      <c r="J18" s="3" t="s">
        <v>200</v>
      </c>
      <c r="K18" s="3" t="s">
        <v>200</v>
      </c>
      <c r="L18" s="3" t="s">
        <v>200</v>
      </c>
      <c r="M18" s="3" t="s">
        <v>200</v>
      </c>
      <c r="N18" s="3"/>
      <c r="O18" s="3"/>
    </row>
    <row r="19" spans="1:15" x14ac:dyDescent="0.25">
      <c r="A19" s="3" t="s">
        <v>198</v>
      </c>
      <c r="B19" s="3" t="s">
        <v>204</v>
      </c>
      <c r="C19" s="3">
        <v>18.036359999999998</v>
      </c>
      <c r="D19" s="3" t="s">
        <v>200</v>
      </c>
      <c r="E19" s="3" t="s">
        <v>200</v>
      </c>
      <c r="F19" s="3">
        <v>20.982970000000002</v>
      </c>
      <c r="G19" s="3" t="s">
        <v>200</v>
      </c>
      <c r="H19" s="3" t="s">
        <v>200</v>
      </c>
      <c r="I19" s="3" t="s">
        <v>200</v>
      </c>
      <c r="J19" s="3" t="s">
        <v>200</v>
      </c>
      <c r="K19" s="3" t="s">
        <v>200</v>
      </c>
      <c r="L19" s="3" t="s">
        <v>200</v>
      </c>
      <c r="M19" s="3" t="s">
        <v>200</v>
      </c>
      <c r="N19" s="3"/>
      <c r="O19" s="3"/>
    </row>
    <row r="20" spans="1:15" x14ac:dyDescent="0.25">
      <c r="A20" s="3" t="s">
        <v>198</v>
      </c>
      <c r="B20" s="3" t="s">
        <v>365</v>
      </c>
      <c r="C20" s="3" t="s">
        <v>200</v>
      </c>
      <c r="D20" s="3" t="s">
        <v>200</v>
      </c>
      <c r="E20" s="3">
        <v>13.46336</v>
      </c>
      <c r="F20" s="3" t="s">
        <v>200</v>
      </c>
      <c r="G20" s="3" t="s">
        <v>200</v>
      </c>
      <c r="H20" s="3" t="s">
        <v>200</v>
      </c>
      <c r="I20" s="3" t="s">
        <v>200</v>
      </c>
      <c r="J20" s="3" t="s">
        <v>200</v>
      </c>
      <c r="K20" s="3" t="s">
        <v>200</v>
      </c>
      <c r="L20" s="3" t="s">
        <v>200</v>
      </c>
      <c r="M20" s="3" t="s">
        <v>200</v>
      </c>
      <c r="N20" s="3"/>
      <c r="O20" s="3"/>
    </row>
    <row r="21" spans="1:15" x14ac:dyDescent="0.25">
      <c r="A21" s="3" t="s">
        <v>198</v>
      </c>
      <c r="B21" s="3" t="s">
        <v>206</v>
      </c>
      <c r="C21" s="3" t="s">
        <v>200</v>
      </c>
      <c r="D21" s="3" t="s">
        <v>200</v>
      </c>
      <c r="E21" s="3" t="s">
        <v>200</v>
      </c>
      <c r="F21" s="3" t="s">
        <v>200</v>
      </c>
      <c r="G21" s="3">
        <v>7.3561899999999998</v>
      </c>
      <c r="H21" s="3" t="s">
        <v>200</v>
      </c>
      <c r="I21" s="3" t="s">
        <v>200</v>
      </c>
      <c r="J21" s="3" t="s">
        <v>200</v>
      </c>
      <c r="K21" s="3" t="s">
        <v>200</v>
      </c>
      <c r="L21" s="3" t="s">
        <v>200</v>
      </c>
      <c r="M21" s="3" t="s">
        <v>200</v>
      </c>
      <c r="N21" s="3"/>
      <c r="O21" s="3"/>
    </row>
    <row r="22" spans="1:15" x14ac:dyDescent="0.25">
      <c r="A22" s="3" t="s">
        <v>207</v>
      </c>
      <c r="B22" s="3" t="s">
        <v>208</v>
      </c>
      <c r="C22" s="3" t="s">
        <v>200</v>
      </c>
      <c r="D22" s="3" t="s">
        <v>200</v>
      </c>
      <c r="E22" s="3">
        <v>15.00226</v>
      </c>
      <c r="F22" s="3" t="s">
        <v>200</v>
      </c>
      <c r="G22" s="3" t="s">
        <v>200</v>
      </c>
      <c r="H22" s="3" t="s">
        <v>200</v>
      </c>
      <c r="I22" s="3" t="s">
        <v>200</v>
      </c>
      <c r="J22" s="3" t="s">
        <v>200</v>
      </c>
      <c r="K22" s="3" t="s">
        <v>200</v>
      </c>
      <c r="L22" s="3" t="s">
        <v>200</v>
      </c>
      <c r="M22" s="3" t="s">
        <v>200</v>
      </c>
      <c r="N22" s="3"/>
      <c r="O22" s="3"/>
    </row>
    <row r="23" spans="1:15" x14ac:dyDescent="0.25">
      <c r="A23" s="3" t="s">
        <v>207</v>
      </c>
      <c r="B23" s="3" t="s">
        <v>257</v>
      </c>
      <c r="C23" s="3" t="s">
        <v>200</v>
      </c>
      <c r="D23" s="3">
        <v>23.39565</v>
      </c>
      <c r="E23" s="3" t="s">
        <v>200</v>
      </c>
      <c r="F23" s="3" t="s">
        <v>200</v>
      </c>
      <c r="G23" s="3" t="s">
        <v>200</v>
      </c>
      <c r="H23" s="3" t="s">
        <v>200</v>
      </c>
      <c r="I23" s="3">
        <v>24.116969999999998</v>
      </c>
      <c r="J23" s="3" t="s">
        <v>200</v>
      </c>
      <c r="K23" s="3" t="s">
        <v>200</v>
      </c>
      <c r="L23" s="3" t="s">
        <v>200</v>
      </c>
      <c r="M23" s="3" t="s">
        <v>200</v>
      </c>
      <c r="N23" s="3"/>
      <c r="O23" s="3"/>
    </row>
    <row r="24" spans="1:15" x14ac:dyDescent="0.25">
      <c r="A24" s="3" t="s">
        <v>207</v>
      </c>
      <c r="B24" s="3" t="s">
        <v>210</v>
      </c>
      <c r="C24" s="3" t="s">
        <v>200</v>
      </c>
      <c r="D24" s="3" t="s">
        <v>200</v>
      </c>
      <c r="E24" s="3" t="s">
        <v>200</v>
      </c>
      <c r="F24" s="3" t="s">
        <v>200</v>
      </c>
      <c r="G24" s="3">
        <v>22.059470000000001</v>
      </c>
      <c r="H24" s="3" t="s">
        <v>200</v>
      </c>
      <c r="I24" s="3" t="s">
        <v>200</v>
      </c>
      <c r="J24" s="3" t="s">
        <v>200</v>
      </c>
      <c r="K24" s="3" t="s">
        <v>200</v>
      </c>
      <c r="L24" s="3" t="s">
        <v>200</v>
      </c>
      <c r="M24" s="3" t="s">
        <v>200</v>
      </c>
      <c r="N24" s="3"/>
      <c r="O24" s="3"/>
    </row>
    <row r="25" spans="1:15" x14ac:dyDescent="0.25">
      <c r="A25" s="3" t="s">
        <v>207</v>
      </c>
      <c r="B25" s="3" t="s">
        <v>211</v>
      </c>
      <c r="C25" s="3" t="s">
        <v>200</v>
      </c>
      <c r="D25" s="3" t="s">
        <v>200</v>
      </c>
      <c r="E25" s="3" t="s">
        <v>200</v>
      </c>
      <c r="F25" s="3" t="s">
        <v>200</v>
      </c>
      <c r="G25" s="3" t="s">
        <v>200</v>
      </c>
      <c r="H25" s="3" t="s">
        <v>200</v>
      </c>
      <c r="I25" s="3" t="s">
        <v>200</v>
      </c>
      <c r="J25" s="3" t="s">
        <v>200</v>
      </c>
      <c r="K25" s="3">
        <v>12.833920000000001</v>
      </c>
      <c r="L25" s="3" t="s">
        <v>200</v>
      </c>
      <c r="M25" s="3" t="s">
        <v>200</v>
      </c>
      <c r="N25" s="3"/>
      <c r="O25" s="3"/>
    </row>
    <row r="26" spans="1:15" x14ac:dyDescent="0.25">
      <c r="A26" s="3" t="s">
        <v>207</v>
      </c>
      <c r="B26" s="3" t="s">
        <v>213</v>
      </c>
      <c r="C26" s="3">
        <v>6.7463300000000004</v>
      </c>
      <c r="D26" s="3" t="s">
        <v>200</v>
      </c>
      <c r="E26" s="3" t="s">
        <v>200</v>
      </c>
      <c r="F26" s="3" t="s">
        <v>200</v>
      </c>
      <c r="G26" s="3" t="s">
        <v>200</v>
      </c>
      <c r="H26" s="3">
        <v>14.60092</v>
      </c>
      <c r="I26" s="3" t="s">
        <v>200</v>
      </c>
      <c r="J26" s="3" t="s">
        <v>200</v>
      </c>
      <c r="K26" s="3" t="s">
        <v>200</v>
      </c>
      <c r="L26" s="3" t="s">
        <v>200</v>
      </c>
      <c r="M26" s="3" t="s">
        <v>200</v>
      </c>
      <c r="N26" s="3"/>
      <c r="O26" s="3"/>
    </row>
    <row r="27" spans="1:15" x14ac:dyDescent="0.25">
      <c r="A27" s="3" t="s">
        <v>207</v>
      </c>
      <c r="B27" s="3" t="s">
        <v>215</v>
      </c>
      <c r="C27" s="3">
        <v>8.7488200000000003</v>
      </c>
      <c r="D27" s="3" t="s">
        <v>200</v>
      </c>
      <c r="E27" s="3" t="s">
        <v>200</v>
      </c>
      <c r="F27" s="3" t="s">
        <v>200</v>
      </c>
      <c r="G27" s="3" t="s">
        <v>200</v>
      </c>
      <c r="H27" s="3" t="s">
        <v>200</v>
      </c>
      <c r="I27" s="3" t="s">
        <v>200</v>
      </c>
      <c r="J27" s="3" t="s">
        <v>200</v>
      </c>
      <c r="K27" s="3" t="s">
        <v>200</v>
      </c>
      <c r="L27" s="3" t="s">
        <v>200</v>
      </c>
      <c r="M27" s="3" t="s">
        <v>200</v>
      </c>
      <c r="N27" s="3"/>
      <c r="O27" s="3"/>
    </row>
    <row r="28" spans="1:15" x14ac:dyDescent="0.25">
      <c r="A28" s="3" t="s">
        <v>207</v>
      </c>
      <c r="B28" s="3" t="s">
        <v>261</v>
      </c>
      <c r="C28" s="3" t="s">
        <v>200</v>
      </c>
      <c r="D28" s="3" t="s">
        <v>200</v>
      </c>
      <c r="E28" s="3" t="s">
        <v>200</v>
      </c>
      <c r="F28" s="3" t="s">
        <v>200</v>
      </c>
      <c r="G28" s="3">
        <v>29.195650000000001</v>
      </c>
      <c r="H28" s="3" t="s">
        <v>200</v>
      </c>
      <c r="I28" s="3" t="s">
        <v>200</v>
      </c>
      <c r="J28" s="3" t="s">
        <v>200</v>
      </c>
      <c r="K28" s="3" t="s">
        <v>200</v>
      </c>
      <c r="L28" s="3" t="s">
        <v>200</v>
      </c>
      <c r="M28" s="3" t="s">
        <v>200</v>
      </c>
      <c r="N28" s="3"/>
      <c r="O28" s="3"/>
    </row>
    <row r="29" spans="1:15" x14ac:dyDescent="0.25">
      <c r="A29" s="3" t="s">
        <v>207</v>
      </c>
      <c r="B29" s="3" t="s">
        <v>216</v>
      </c>
      <c r="C29" s="3" t="s">
        <v>200</v>
      </c>
      <c r="D29" s="3">
        <v>19.988949999999999</v>
      </c>
      <c r="E29" s="3" t="s">
        <v>200</v>
      </c>
      <c r="F29" s="3" t="s">
        <v>200</v>
      </c>
      <c r="G29" s="3" t="s">
        <v>200</v>
      </c>
      <c r="H29" s="3" t="s">
        <v>200</v>
      </c>
      <c r="I29" s="3">
        <v>14.829739999999999</v>
      </c>
      <c r="J29" s="3" t="s">
        <v>200</v>
      </c>
      <c r="K29" s="3" t="s">
        <v>200</v>
      </c>
      <c r="L29" s="3" t="s">
        <v>200</v>
      </c>
      <c r="M29" s="3" t="s">
        <v>200</v>
      </c>
      <c r="N29" s="3"/>
      <c r="O29" s="3"/>
    </row>
    <row r="30" spans="1:15" x14ac:dyDescent="0.25">
      <c r="A30" s="3" t="s">
        <v>207</v>
      </c>
      <c r="B30" s="3" t="s">
        <v>217</v>
      </c>
      <c r="C30" s="3">
        <v>4.6200799999999997</v>
      </c>
      <c r="D30" s="3" t="s">
        <v>200</v>
      </c>
      <c r="E30" s="3" t="s">
        <v>200</v>
      </c>
      <c r="F30" s="3" t="s">
        <v>200</v>
      </c>
      <c r="G30" s="3" t="s">
        <v>200</v>
      </c>
      <c r="H30" s="3">
        <v>3.0164200000000001</v>
      </c>
      <c r="I30" s="3" t="s">
        <v>200</v>
      </c>
      <c r="J30" s="3" t="s">
        <v>200</v>
      </c>
      <c r="K30" s="3" t="s">
        <v>200</v>
      </c>
      <c r="L30" s="3" t="s">
        <v>200</v>
      </c>
      <c r="M30" s="3" t="s">
        <v>200</v>
      </c>
      <c r="N30" s="3"/>
      <c r="O30" s="3"/>
    </row>
    <row r="31" spans="1:15" x14ac:dyDescent="0.25">
      <c r="A31" s="3" t="s">
        <v>218</v>
      </c>
      <c r="B31" s="3" t="s">
        <v>246</v>
      </c>
      <c r="C31" s="3" t="s">
        <v>200</v>
      </c>
      <c r="D31" s="3" t="s">
        <v>200</v>
      </c>
      <c r="E31" s="3" t="s">
        <v>200</v>
      </c>
      <c r="F31" s="3">
        <v>23.06532</v>
      </c>
      <c r="G31" s="3" t="s">
        <v>200</v>
      </c>
      <c r="H31" s="3" t="s">
        <v>200</v>
      </c>
      <c r="I31" s="3" t="s">
        <v>200</v>
      </c>
      <c r="J31" s="3" t="s">
        <v>200</v>
      </c>
      <c r="K31" s="3" t="s">
        <v>200</v>
      </c>
      <c r="L31" s="3" t="s">
        <v>200</v>
      </c>
      <c r="M31" s="3" t="s">
        <v>200</v>
      </c>
      <c r="N31" s="3"/>
      <c r="O31" s="3"/>
    </row>
    <row r="32" spans="1:15" x14ac:dyDescent="0.25">
      <c r="A32" s="3" t="s">
        <v>218</v>
      </c>
      <c r="B32" s="3" t="s">
        <v>219</v>
      </c>
      <c r="C32" s="3" t="s">
        <v>200</v>
      </c>
      <c r="D32" s="3" t="s">
        <v>200</v>
      </c>
      <c r="E32" s="3" t="s">
        <v>200</v>
      </c>
      <c r="F32" s="3" t="s">
        <v>200</v>
      </c>
      <c r="G32" s="3">
        <v>38.430700000000002</v>
      </c>
      <c r="H32" s="3" t="s">
        <v>200</v>
      </c>
      <c r="I32" s="3" t="s">
        <v>200</v>
      </c>
      <c r="J32" s="3" t="s">
        <v>200</v>
      </c>
      <c r="K32" s="3" t="s">
        <v>200</v>
      </c>
      <c r="L32" s="3" t="s">
        <v>200</v>
      </c>
      <c r="M32" s="3" t="s">
        <v>200</v>
      </c>
      <c r="N32" s="3"/>
      <c r="O32" s="3"/>
    </row>
    <row r="33" spans="1:15" x14ac:dyDescent="0.25">
      <c r="A33" s="3" t="s">
        <v>218</v>
      </c>
      <c r="B33" s="3" t="s">
        <v>247</v>
      </c>
      <c r="C33" s="3" t="s">
        <v>200</v>
      </c>
      <c r="D33" s="3">
        <v>11.700469999999999</v>
      </c>
      <c r="E33" s="3" t="s">
        <v>200</v>
      </c>
      <c r="F33" s="3" t="s">
        <v>200</v>
      </c>
      <c r="G33" s="3" t="s">
        <v>200</v>
      </c>
      <c r="H33" s="3">
        <v>14.27491</v>
      </c>
      <c r="I33" s="3" t="s">
        <v>200</v>
      </c>
      <c r="J33" s="3" t="s">
        <v>200</v>
      </c>
      <c r="K33" s="3" t="s">
        <v>200</v>
      </c>
      <c r="L33" s="3" t="s">
        <v>200</v>
      </c>
      <c r="M33" s="3" t="s">
        <v>200</v>
      </c>
      <c r="N33" s="3"/>
      <c r="O33" s="3"/>
    </row>
    <row r="34" spans="1:15" x14ac:dyDescent="0.25">
      <c r="A34" s="3" t="s">
        <v>218</v>
      </c>
      <c r="B34" s="3" t="s">
        <v>221</v>
      </c>
      <c r="C34" s="3" t="s">
        <v>200</v>
      </c>
      <c r="D34" s="3" t="s">
        <v>200</v>
      </c>
      <c r="E34" s="3">
        <v>25.953199999999999</v>
      </c>
      <c r="F34" s="3" t="s">
        <v>200</v>
      </c>
      <c r="G34" s="3" t="s">
        <v>200</v>
      </c>
      <c r="H34" s="3" t="s">
        <v>200</v>
      </c>
      <c r="I34" s="3" t="s">
        <v>200</v>
      </c>
      <c r="J34" s="3" t="s">
        <v>200</v>
      </c>
      <c r="K34" s="3">
        <v>24.149609999999999</v>
      </c>
      <c r="L34" s="3" t="s">
        <v>200</v>
      </c>
      <c r="M34" s="3" t="s">
        <v>200</v>
      </c>
      <c r="N34" s="3"/>
      <c r="O34" s="3"/>
    </row>
    <row r="35" spans="1:15" x14ac:dyDescent="0.25">
      <c r="A35" s="3" t="s">
        <v>222</v>
      </c>
      <c r="B35" s="3" t="s">
        <v>223</v>
      </c>
      <c r="C35" s="3" t="s">
        <v>200</v>
      </c>
      <c r="D35" s="3" t="s">
        <v>200</v>
      </c>
      <c r="E35" s="3" t="s">
        <v>200</v>
      </c>
      <c r="F35" s="3" t="s">
        <v>200</v>
      </c>
      <c r="G35" s="3" t="s">
        <v>200</v>
      </c>
      <c r="H35" s="3">
        <v>12.57582</v>
      </c>
      <c r="I35" s="3" t="s">
        <v>200</v>
      </c>
      <c r="J35" s="3" t="s">
        <v>200</v>
      </c>
      <c r="K35" s="3" t="s">
        <v>200</v>
      </c>
      <c r="L35" s="3" t="s">
        <v>200</v>
      </c>
      <c r="M35" s="3" t="s">
        <v>200</v>
      </c>
      <c r="N35" s="3"/>
      <c r="O35" s="3"/>
    </row>
    <row r="36" spans="1:15" x14ac:dyDescent="0.25">
      <c r="A36" s="3" t="s">
        <v>222</v>
      </c>
      <c r="B36" s="3" t="s">
        <v>225</v>
      </c>
      <c r="C36" s="3">
        <v>11.004989999999999</v>
      </c>
      <c r="D36" s="3" t="s">
        <v>200</v>
      </c>
      <c r="E36" s="3" t="s">
        <v>200</v>
      </c>
      <c r="F36" s="3" t="s">
        <v>200</v>
      </c>
      <c r="G36" s="3">
        <v>14.375830000000001</v>
      </c>
      <c r="H36" s="3" t="s">
        <v>200</v>
      </c>
      <c r="I36" s="3" t="s">
        <v>200</v>
      </c>
      <c r="J36" s="3" t="s">
        <v>200</v>
      </c>
      <c r="K36" s="3" t="s">
        <v>200</v>
      </c>
      <c r="L36" s="3" t="s">
        <v>200</v>
      </c>
      <c r="M36" s="3" t="s">
        <v>200</v>
      </c>
      <c r="N36" s="3"/>
      <c r="O36" s="3"/>
    </row>
    <row r="37" spans="1:15" x14ac:dyDescent="0.25">
      <c r="A37" s="3" t="s">
        <v>222</v>
      </c>
      <c r="B37" s="3" t="s">
        <v>226</v>
      </c>
      <c r="C37" s="3" t="s">
        <v>200</v>
      </c>
      <c r="D37" s="3" t="s">
        <v>200</v>
      </c>
      <c r="E37" s="3" t="s">
        <v>200</v>
      </c>
      <c r="F37" s="3" t="s">
        <v>200</v>
      </c>
      <c r="G37" s="3">
        <v>15.85496</v>
      </c>
      <c r="H37" s="3" t="s">
        <v>200</v>
      </c>
      <c r="I37" s="3" t="s">
        <v>200</v>
      </c>
      <c r="J37" s="3" t="s">
        <v>200</v>
      </c>
      <c r="K37" s="3">
        <v>19.251560000000001</v>
      </c>
      <c r="L37" s="3" t="s">
        <v>200</v>
      </c>
      <c r="M37" s="3" t="s">
        <v>200</v>
      </c>
      <c r="N37" s="3"/>
      <c r="O37" s="3"/>
    </row>
    <row r="38" spans="1:15" x14ac:dyDescent="0.25">
      <c r="A38" s="3" t="s">
        <v>222</v>
      </c>
      <c r="B38" s="3" t="s">
        <v>248</v>
      </c>
      <c r="C38" s="3">
        <v>8.5370000000000008</v>
      </c>
      <c r="D38" s="3" t="s">
        <v>200</v>
      </c>
      <c r="E38" s="3" t="s">
        <v>200</v>
      </c>
      <c r="F38" s="3" t="s">
        <v>200</v>
      </c>
      <c r="G38" s="3" t="s">
        <v>200</v>
      </c>
      <c r="H38" s="3" t="s">
        <v>200</v>
      </c>
      <c r="I38" s="3">
        <v>13.227080000000001</v>
      </c>
      <c r="J38" s="3" t="s">
        <v>200</v>
      </c>
      <c r="K38" s="3" t="s">
        <v>200</v>
      </c>
      <c r="L38" s="3" t="s">
        <v>200</v>
      </c>
      <c r="M38" s="3" t="s">
        <v>200</v>
      </c>
      <c r="N38" s="3"/>
      <c r="O38" s="3"/>
    </row>
    <row r="39" spans="1:15" x14ac:dyDescent="0.25">
      <c r="A39" s="3" t="s">
        <v>222</v>
      </c>
      <c r="B39" s="3" t="s">
        <v>249</v>
      </c>
      <c r="C39" s="3" t="s">
        <v>200</v>
      </c>
      <c r="D39" s="3">
        <v>6.2535499999999997</v>
      </c>
      <c r="E39" s="3" t="s">
        <v>200</v>
      </c>
      <c r="F39" s="3" t="s">
        <v>200</v>
      </c>
      <c r="G39" s="3" t="s">
        <v>200</v>
      </c>
      <c r="H39" s="3" t="s">
        <v>200</v>
      </c>
      <c r="I39" s="3" t="s">
        <v>200</v>
      </c>
      <c r="J39" s="3" t="s">
        <v>200</v>
      </c>
      <c r="K39" s="3" t="s">
        <v>200</v>
      </c>
      <c r="L39" s="3" t="s">
        <v>200</v>
      </c>
      <c r="M39" s="3" t="s">
        <v>200</v>
      </c>
      <c r="N39" s="3"/>
      <c r="O39" s="3"/>
    </row>
    <row r="40" spans="1:15" x14ac:dyDescent="0.25">
      <c r="A40" s="3" t="s">
        <v>222</v>
      </c>
      <c r="B40" s="3" t="s">
        <v>250</v>
      </c>
      <c r="C40" s="3" t="s">
        <v>200</v>
      </c>
      <c r="D40" s="3" t="s">
        <v>200</v>
      </c>
      <c r="E40" s="3" t="s">
        <v>200</v>
      </c>
      <c r="F40" s="3">
        <v>22.487490000000001</v>
      </c>
      <c r="G40" s="3" t="s">
        <v>200</v>
      </c>
      <c r="H40" s="3" t="s">
        <v>200</v>
      </c>
      <c r="I40" s="3" t="s">
        <v>200</v>
      </c>
      <c r="J40" s="3" t="s">
        <v>200</v>
      </c>
      <c r="K40" s="3" t="s">
        <v>200</v>
      </c>
      <c r="L40" s="3" t="s">
        <v>200</v>
      </c>
      <c r="M40" s="3" t="s">
        <v>200</v>
      </c>
      <c r="N40" s="3"/>
      <c r="O40" s="3"/>
    </row>
    <row r="41" spans="1:15" x14ac:dyDescent="0.25">
      <c r="A41" s="3" t="s">
        <v>222</v>
      </c>
      <c r="B41" s="3" t="s">
        <v>266</v>
      </c>
      <c r="C41" s="3" t="s">
        <v>200</v>
      </c>
      <c r="D41" s="3" t="s">
        <v>200</v>
      </c>
      <c r="E41" s="3" t="s">
        <v>200</v>
      </c>
      <c r="F41" s="3" t="s">
        <v>200</v>
      </c>
      <c r="G41" s="3" t="s">
        <v>200</v>
      </c>
      <c r="H41" s="3" t="s">
        <v>200</v>
      </c>
      <c r="I41" s="3">
        <v>19.473210000000002</v>
      </c>
      <c r="J41" s="3" t="s">
        <v>200</v>
      </c>
      <c r="K41" s="3" t="s">
        <v>200</v>
      </c>
      <c r="L41" s="3" t="s">
        <v>200</v>
      </c>
      <c r="M41" s="3" t="s">
        <v>200</v>
      </c>
      <c r="N41" s="3"/>
      <c r="O41" s="3"/>
    </row>
    <row r="42" spans="1:15" x14ac:dyDescent="0.25">
      <c r="A42" s="3" t="s">
        <v>222</v>
      </c>
      <c r="B42" s="3" t="s">
        <v>251</v>
      </c>
      <c r="C42" s="3" t="s">
        <v>200</v>
      </c>
      <c r="D42" s="3" t="s">
        <v>200</v>
      </c>
      <c r="E42" s="3" t="s">
        <v>200</v>
      </c>
      <c r="F42" s="3">
        <v>8.8632899999999992</v>
      </c>
      <c r="G42" s="3" t="s">
        <v>200</v>
      </c>
      <c r="H42" s="3" t="s">
        <v>200</v>
      </c>
      <c r="I42" s="3" t="s">
        <v>200</v>
      </c>
      <c r="J42" s="3" t="s">
        <v>200</v>
      </c>
      <c r="K42" s="3">
        <v>8.3304100000000005</v>
      </c>
      <c r="L42" s="3" t="s">
        <v>200</v>
      </c>
      <c r="M42" s="3" t="s">
        <v>200</v>
      </c>
      <c r="N42" s="3"/>
      <c r="O42" s="3"/>
    </row>
    <row r="43" spans="1:15" x14ac:dyDescent="0.25">
      <c r="A43" s="3" t="s">
        <v>222</v>
      </c>
      <c r="B43" s="3" t="s">
        <v>227</v>
      </c>
      <c r="C43" s="3">
        <v>12.042630000000001</v>
      </c>
      <c r="D43" s="3" t="s">
        <v>200</v>
      </c>
      <c r="E43" s="3" t="s">
        <v>200</v>
      </c>
      <c r="F43" s="3" t="s">
        <v>200</v>
      </c>
      <c r="G43" s="3" t="s">
        <v>200</v>
      </c>
      <c r="H43" s="3">
        <v>19.639009999999999</v>
      </c>
      <c r="I43" s="3" t="s">
        <v>200</v>
      </c>
      <c r="J43" s="3" t="s">
        <v>200</v>
      </c>
      <c r="K43" s="3" t="s">
        <v>200</v>
      </c>
      <c r="L43" s="3">
        <v>11.74011</v>
      </c>
      <c r="M43" s="3" t="s">
        <v>200</v>
      </c>
      <c r="N43" s="3"/>
      <c r="O43" s="3"/>
    </row>
    <row r="44" spans="1:15" x14ac:dyDescent="0.25">
      <c r="A44" s="3" t="s">
        <v>228</v>
      </c>
      <c r="B44" s="3" t="s">
        <v>229</v>
      </c>
      <c r="C44" s="3" t="s">
        <v>200</v>
      </c>
      <c r="D44" s="3">
        <v>19.97052</v>
      </c>
      <c r="E44" s="3" t="s">
        <v>200</v>
      </c>
      <c r="F44" s="3" t="s">
        <v>200</v>
      </c>
      <c r="G44" s="3">
        <v>18.845230000000001</v>
      </c>
      <c r="H44" s="3" t="s">
        <v>200</v>
      </c>
      <c r="I44" s="3" t="s">
        <v>200</v>
      </c>
      <c r="J44" s="3" t="s">
        <v>200</v>
      </c>
      <c r="K44" s="3">
        <v>18.565329999999999</v>
      </c>
      <c r="L44" s="3" t="s">
        <v>200</v>
      </c>
      <c r="M44" s="3" t="s">
        <v>200</v>
      </c>
      <c r="N44" s="3"/>
      <c r="O44" s="3"/>
    </row>
    <row r="45" spans="1:15" x14ac:dyDescent="0.25">
      <c r="A45" s="3" t="s">
        <v>228</v>
      </c>
      <c r="B45" s="3" t="s">
        <v>230</v>
      </c>
      <c r="C45" s="3">
        <v>11.23892</v>
      </c>
      <c r="D45" s="3" t="s">
        <v>200</v>
      </c>
      <c r="E45" s="3" t="s">
        <v>200</v>
      </c>
      <c r="F45" s="3" t="s">
        <v>200</v>
      </c>
      <c r="G45" s="3" t="s">
        <v>200</v>
      </c>
      <c r="H45" s="3" t="s">
        <v>200</v>
      </c>
      <c r="I45" s="3" t="s">
        <v>200</v>
      </c>
      <c r="J45" s="3" t="s">
        <v>200</v>
      </c>
      <c r="K45" s="3" t="s">
        <v>200</v>
      </c>
      <c r="L45" s="3" t="s">
        <v>200</v>
      </c>
      <c r="M45" s="3" t="s">
        <v>200</v>
      </c>
      <c r="N45" s="3"/>
      <c r="O45" s="3"/>
    </row>
    <row r="46" spans="1:15" x14ac:dyDescent="0.25">
      <c r="A46" s="3" t="s">
        <v>228</v>
      </c>
      <c r="B46" s="3" t="s">
        <v>232</v>
      </c>
      <c r="C46" s="3" t="s">
        <v>200</v>
      </c>
      <c r="D46" s="3" t="s">
        <v>200</v>
      </c>
      <c r="E46" s="3">
        <v>6.55931</v>
      </c>
      <c r="F46" s="3" t="s">
        <v>200</v>
      </c>
      <c r="G46" s="3" t="s">
        <v>200</v>
      </c>
      <c r="H46" s="3" t="s">
        <v>200</v>
      </c>
      <c r="I46" s="3">
        <v>15.03989</v>
      </c>
      <c r="J46" s="3" t="s">
        <v>200</v>
      </c>
      <c r="K46" s="3" t="s">
        <v>200</v>
      </c>
      <c r="L46" s="3" t="s">
        <v>200</v>
      </c>
      <c r="M46" s="3" t="s">
        <v>200</v>
      </c>
      <c r="N46" s="3"/>
      <c r="O46" s="3"/>
    </row>
    <row r="47" spans="1:15" x14ac:dyDescent="0.25">
      <c r="A47" s="3" t="s">
        <v>228</v>
      </c>
      <c r="B47" s="3" t="s">
        <v>233</v>
      </c>
      <c r="C47" s="3">
        <v>5.1471099999999996</v>
      </c>
      <c r="D47" s="3" t="s">
        <v>200</v>
      </c>
      <c r="E47" s="3" t="s">
        <v>200</v>
      </c>
      <c r="F47" s="3">
        <v>9.9188299999999998</v>
      </c>
      <c r="G47" s="3" t="s">
        <v>200</v>
      </c>
      <c r="H47" s="3" t="s">
        <v>200</v>
      </c>
      <c r="I47" s="3" t="s">
        <v>200</v>
      </c>
      <c r="J47" s="3" t="s">
        <v>200</v>
      </c>
      <c r="K47" s="3">
        <v>10.30297</v>
      </c>
      <c r="L47" s="3" t="s">
        <v>200</v>
      </c>
      <c r="M47" s="3" t="s">
        <v>200</v>
      </c>
      <c r="N47" s="3"/>
      <c r="O47" s="3"/>
    </row>
    <row r="48" spans="1:15" x14ac:dyDescent="0.25">
      <c r="A48" s="3" t="s">
        <v>228</v>
      </c>
      <c r="B48" s="3" t="s">
        <v>234</v>
      </c>
      <c r="C48" s="3" t="s">
        <v>200</v>
      </c>
      <c r="D48" s="3" t="s">
        <v>200</v>
      </c>
      <c r="E48" s="3" t="s">
        <v>200</v>
      </c>
      <c r="F48" s="3" t="s">
        <v>200</v>
      </c>
      <c r="G48" s="3">
        <v>7.1930699999999996</v>
      </c>
      <c r="H48" s="3" t="s">
        <v>200</v>
      </c>
      <c r="I48" s="3" t="s">
        <v>200</v>
      </c>
      <c r="J48" s="3" t="s">
        <v>200</v>
      </c>
      <c r="K48" s="3">
        <v>8.5294699999999999</v>
      </c>
      <c r="L48" s="3" t="s">
        <v>200</v>
      </c>
      <c r="M48" s="3" t="s">
        <v>200</v>
      </c>
      <c r="N48" s="3"/>
      <c r="O48" s="3"/>
    </row>
    <row r="49" spans="1:15" x14ac:dyDescent="0.25">
      <c r="A49" s="3" t="s">
        <v>228</v>
      </c>
      <c r="B49" s="3" t="s">
        <v>252</v>
      </c>
      <c r="C49" s="3" t="s">
        <v>200</v>
      </c>
      <c r="D49" s="3" t="s">
        <v>200</v>
      </c>
      <c r="E49" s="3">
        <v>26.35369</v>
      </c>
      <c r="F49" s="3" t="s">
        <v>200</v>
      </c>
      <c r="G49" s="3" t="s">
        <v>200</v>
      </c>
      <c r="H49" s="3" t="s">
        <v>200</v>
      </c>
      <c r="I49" s="3">
        <v>21.468599999999999</v>
      </c>
      <c r="J49" s="3" t="s">
        <v>200</v>
      </c>
      <c r="K49" s="3">
        <v>24.098410000000001</v>
      </c>
      <c r="L49" s="3" t="s">
        <v>200</v>
      </c>
      <c r="M49" s="3" t="s">
        <v>200</v>
      </c>
      <c r="N49" s="3"/>
      <c r="O49" s="3"/>
    </row>
    <row r="50" spans="1:15" x14ac:dyDescent="0.25">
      <c r="A50" s="3" t="s">
        <v>228</v>
      </c>
      <c r="B50" s="3" t="s">
        <v>235</v>
      </c>
      <c r="C50" s="3" t="s">
        <v>200</v>
      </c>
      <c r="D50" s="3" t="s">
        <v>200</v>
      </c>
      <c r="E50" s="3" t="s">
        <v>200</v>
      </c>
      <c r="F50" s="3" t="s">
        <v>200</v>
      </c>
      <c r="G50" s="3">
        <v>3.0573000000000001</v>
      </c>
      <c r="H50" s="3" t="s">
        <v>200</v>
      </c>
      <c r="I50" s="3" t="s">
        <v>200</v>
      </c>
      <c r="J50" s="3" t="s">
        <v>200</v>
      </c>
      <c r="K50" s="3" t="s">
        <v>200</v>
      </c>
      <c r="L50" s="3" t="s">
        <v>200</v>
      </c>
      <c r="M50" s="3" t="s">
        <v>200</v>
      </c>
      <c r="N50" s="3"/>
      <c r="O50" s="3"/>
    </row>
    <row r="51" spans="1:15" x14ac:dyDescent="0.25">
      <c r="A51" s="3" t="s">
        <v>228</v>
      </c>
      <c r="B51" s="3" t="s">
        <v>236</v>
      </c>
      <c r="C51" s="3" t="s">
        <v>200</v>
      </c>
      <c r="D51" s="3" t="s">
        <v>200</v>
      </c>
      <c r="E51" s="3" t="s">
        <v>200</v>
      </c>
      <c r="F51" s="3">
        <v>7.1898</v>
      </c>
      <c r="G51" s="3" t="s">
        <v>200</v>
      </c>
      <c r="H51" s="3" t="s">
        <v>200</v>
      </c>
      <c r="I51" s="3" t="s">
        <v>200</v>
      </c>
      <c r="J51" s="3" t="s">
        <v>200</v>
      </c>
      <c r="K51" s="3" t="s">
        <v>200</v>
      </c>
      <c r="L51" s="3" t="s">
        <v>200</v>
      </c>
      <c r="M51" s="3" t="s">
        <v>200</v>
      </c>
      <c r="N51" s="3"/>
      <c r="O51" s="3"/>
    </row>
    <row r="52" spans="1:15" x14ac:dyDescent="0.25">
      <c r="A52" s="3" t="s">
        <v>228</v>
      </c>
      <c r="B52" s="3" t="s">
        <v>237</v>
      </c>
      <c r="C52" s="3" t="s">
        <v>200</v>
      </c>
      <c r="D52" s="3" t="s">
        <v>200</v>
      </c>
      <c r="E52" s="3" t="s">
        <v>200</v>
      </c>
      <c r="F52" s="3">
        <v>21.53152</v>
      </c>
      <c r="G52" s="3" t="s">
        <v>200</v>
      </c>
      <c r="H52" s="3">
        <v>17.78284</v>
      </c>
      <c r="I52" s="3" t="s">
        <v>200</v>
      </c>
      <c r="J52" s="3" t="s">
        <v>200</v>
      </c>
      <c r="K52" s="3">
        <v>13.69857</v>
      </c>
      <c r="L52" s="3" t="s">
        <v>200</v>
      </c>
      <c r="M52" s="3" t="s">
        <v>200</v>
      </c>
      <c r="N52" s="3"/>
      <c r="O52" s="3"/>
    </row>
    <row r="53" spans="1:15" x14ac:dyDescent="0.25">
      <c r="A53" s="3" t="s">
        <v>228</v>
      </c>
      <c r="B53" s="3" t="s">
        <v>238</v>
      </c>
      <c r="C53" s="3" t="s">
        <v>200</v>
      </c>
      <c r="D53" s="3" t="s">
        <v>200</v>
      </c>
      <c r="E53" s="3">
        <v>9.8188300000000002</v>
      </c>
      <c r="F53" s="3" t="s">
        <v>200</v>
      </c>
      <c r="G53" s="3" t="s">
        <v>200</v>
      </c>
      <c r="H53" s="3" t="s">
        <v>200</v>
      </c>
      <c r="I53" s="3" t="s">
        <v>200</v>
      </c>
      <c r="J53" s="3" t="s">
        <v>200</v>
      </c>
      <c r="K53" s="3" t="s">
        <v>200</v>
      </c>
      <c r="L53" s="3" t="s">
        <v>200</v>
      </c>
      <c r="M53" s="3" t="s">
        <v>200</v>
      </c>
      <c r="N53" s="3"/>
      <c r="O53" s="3"/>
    </row>
    <row r="54" spans="1:15" x14ac:dyDescent="0.25">
      <c r="A54" s="3" t="s">
        <v>228</v>
      </c>
      <c r="B54" s="3" t="s">
        <v>253</v>
      </c>
      <c r="C54" s="3" t="s">
        <v>200</v>
      </c>
      <c r="D54" s="3">
        <v>22.135619999999999</v>
      </c>
      <c r="E54" s="3" t="s">
        <v>200</v>
      </c>
      <c r="F54" s="3">
        <v>20.818940000000001</v>
      </c>
      <c r="G54" s="3" t="s">
        <v>200</v>
      </c>
      <c r="H54" s="3" t="s">
        <v>200</v>
      </c>
      <c r="I54" s="3">
        <v>24.747199999999999</v>
      </c>
      <c r="J54" s="3" t="s">
        <v>200</v>
      </c>
      <c r="K54" s="3">
        <v>22.70072</v>
      </c>
      <c r="L54" s="3" t="s">
        <v>200</v>
      </c>
      <c r="M54" s="3" t="s">
        <v>200</v>
      </c>
      <c r="N54" s="3"/>
      <c r="O54" s="3"/>
    </row>
    <row r="55" spans="1:15" x14ac:dyDescent="0.25">
      <c r="A55" s="3" t="s">
        <v>228</v>
      </c>
      <c r="B55" s="3" t="s">
        <v>239</v>
      </c>
      <c r="C55" s="3" t="s">
        <v>200</v>
      </c>
      <c r="D55" s="3">
        <v>8.95078</v>
      </c>
      <c r="E55" s="3" t="s">
        <v>200</v>
      </c>
      <c r="F55" s="3" t="s">
        <v>200</v>
      </c>
      <c r="G55" s="3" t="s">
        <v>200</v>
      </c>
      <c r="H55" s="3" t="s">
        <v>200</v>
      </c>
      <c r="I55" s="3">
        <v>12.92099</v>
      </c>
      <c r="J55" s="3">
        <v>12.97106</v>
      </c>
      <c r="K55" s="3" t="s">
        <v>200</v>
      </c>
      <c r="L55" s="3" t="s">
        <v>200</v>
      </c>
      <c r="M55" s="3" t="s">
        <v>200</v>
      </c>
      <c r="N55" s="3"/>
      <c r="O55" s="3"/>
    </row>
    <row r="56" spans="1:15" x14ac:dyDescent="0.25">
      <c r="A56" s="3" t="s">
        <v>228</v>
      </c>
      <c r="B56" s="3" t="s">
        <v>240</v>
      </c>
      <c r="C56" s="3" t="s">
        <v>200</v>
      </c>
      <c r="D56" s="3" t="s">
        <v>200</v>
      </c>
      <c r="E56" s="3" t="s">
        <v>200</v>
      </c>
      <c r="F56" s="3">
        <v>10.14612</v>
      </c>
      <c r="G56" s="3" t="s">
        <v>200</v>
      </c>
      <c r="H56" s="3" t="s">
        <v>200</v>
      </c>
      <c r="I56" s="3" t="s">
        <v>200</v>
      </c>
      <c r="J56" s="3">
        <v>5.5471899999999996</v>
      </c>
      <c r="K56" s="3" t="s">
        <v>200</v>
      </c>
      <c r="L56" s="3" t="s">
        <v>200</v>
      </c>
      <c r="M56" s="3" t="s">
        <v>200</v>
      </c>
      <c r="N56" s="3"/>
      <c r="O56" s="3"/>
    </row>
    <row r="57" spans="1:15" x14ac:dyDescent="0.25">
      <c r="A57" s="3" t="s">
        <v>228</v>
      </c>
      <c r="B57" s="3" t="s">
        <v>241</v>
      </c>
      <c r="C57" s="3">
        <v>19.648630000000001</v>
      </c>
      <c r="D57" s="3" t="s">
        <v>200</v>
      </c>
      <c r="E57" s="3" t="s">
        <v>200</v>
      </c>
      <c r="F57" s="3" t="s">
        <v>200</v>
      </c>
      <c r="G57" s="3">
        <v>24.52938</v>
      </c>
      <c r="H57" s="3" t="s">
        <v>200</v>
      </c>
      <c r="I57" s="3" t="s">
        <v>200</v>
      </c>
      <c r="J57" s="3">
        <v>25.191739999999999</v>
      </c>
      <c r="K57" s="3" t="s">
        <v>200</v>
      </c>
      <c r="L57" s="3" t="s">
        <v>200</v>
      </c>
      <c r="M57" s="3" t="s">
        <v>200</v>
      </c>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406</v>
      </c>
    </row>
    <row r="4" spans="1:15" x14ac:dyDescent="0.25">
      <c r="A4" t="s">
        <v>407</v>
      </c>
    </row>
    <row r="5" spans="1:15" ht="21" x14ac:dyDescent="0.35">
      <c r="A5" s="7" t="s">
        <v>180</v>
      </c>
    </row>
    <row r="6" spans="1:15" x14ac:dyDescent="0.25">
      <c r="A6" t="s">
        <v>400</v>
      </c>
    </row>
    <row r="7" spans="1:15" x14ac:dyDescent="0.25">
      <c r="A7" t="s">
        <v>408</v>
      </c>
    </row>
    <row r="8" spans="1:15" x14ac:dyDescent="0.25">
      <c r="A8" t="s">
        <v>413</v>
      </c>
    </row>
    <row r="9" spans="1:15" x14ac:dyDescent="0.25">
      <c r="A9" t="s">
        <v>420</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0.38612999999999997</v>
      </c>
      <c r="D14" s="3" t="s">
        <v>200</v>
      </c>
      <c r="E14" s="3" t="s">
        <v>200</v>
      </c>
      <c r="F14" s="3" t="s">
        <v>200</v>
      </c>
      <c r="G14" s="3" t="s">
        <v>200</v>
      </c>
      <c r="H14" s="3" t="s">
        <v>200</v>
      </c>
      <c r="I14" s="3" t="s">
        <v>200</v>
      </c>
      <c r="J14" s="3" t="s">
        <v>200</v>
      </c>
      <c r="K14" s="3" t="s">
        <v>200</v>
      </c>
      <c r="L14" s="3" t="s">
        <v>200</v>
      </c>
      <c r="M14" s="3" t="s">
        <v>200</v>
      </c>
      <c r="N14" s="3"/>
      <c r="O14" s="3"/>
    </row>
    <row r="15" spans="1:15" x14ac:dyDescent="0.25">
      <c r="A15" s="3" t="s">
        <v>198</v>
      </c>
      <c r="B15" s="3" t="s">
        <v>201</v>
      </c>
      <c r="C15" s="3" t="s">
        <v>200</v>
      </c>
      <c r="D15" s="3">
        <v>1.0713299999999999</v>
      </c>
      <c r="E15" s="3" t="s">
        <v>200</v>
      </c>
      <c r="F15" s="3" t="s">
        <v>200</v>
      </c>
      <c r="G15" s="3">
        <v>1.3412500000000001</v>
      </c>
      <c r="H15" s="3" t="s">
        <v>200</v>
      </c>
      <c r="I15" s="3" t="s">
        <v>200</v>
      </c>
      <c r="J15" s="3" t="s">
        <v>200</v>
      </c>
      <c r="K15" s="3" t="s">
        <v>200</v>
      </c>
      <c r="L15" s="3" t="s">
        <v>200</v>
      </c>
      <c r="M15" s="3" t="s">
        <v>200</v>
      </c>
      <c r="N15" s="3"/>
      <c r="O15" s="3"/>
    </row>
    <row r="16" spans="1:15" x14ac:dyDescent="0.25">
      <c r="A16" s="3" t="s">
        <v>198</v>
      </c>
      <c r="B16" s="3" t="s">
        <v>265</v>
      </c>
      <c r="C16" s="3">
        <v>0</v>
      </c>
      <c r="D16" s="3" t="s">
        <v>200</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v>6.1159999999999999E-2</v>
      </c>
      <c r="H17" s="3" t="s">
        <v>200</v>
      </c>
      <c r="I17" s="3" t="s">
        <v>200</v>
      </c>
      <c r="J17" s="3" t="s">
        <v>200</v>
      </c>
      <c r="K17" s="3" t="s">
        <v>200</v>
      </c>
      <c r="L17" s="3" t="s">
        <v>200</v>
      </c>
      <c r="M17" s="3" t="s">
        <v>200</v>
      </c>
      <c r="N17" s="3"/>
      <c r="O17" s="3"/>
    </row>
    <row r="18" spans="1:15" x14ac:dyDescent="0.25">
      <c r="A18" s="3" t="s">
        <v>198</v>
      </c>
      <c r="B18" s="3" t="s">
        <v>203</v>
      </c>
      <c r="C18" s="3" t="s">
        <v>200</v>
      </c>
      <c r="D18" s="3" t="s">
        <v>200</v>
      </c>
      <c r="E18" s="3">
        <v>0.59275</v>
      </c>
      <c r="F18" s="3" t="s">
        <v>200</v>
      </c>
      <c r="G18" s="3" t="s">
        <v>200</v>
      </c>
      <c r="H18" s="3">
        <v>1.26959</v>
      </c>
      <c r="I18" s="3" t="s">
        <v>200</v>
      </c>
      <c r="J18" s="3" t="s">
        <v>200</v>
      </c>
      <c r="K18" s="3" t="s">
        <v>200</v>
      </c>
      <c r="L18" s="3" t="s">
        <v>200</v>
      </c>
      <c r="M18" s="3" t="s">
        <v>200</v>
      </c>
      <c r="N18" s="3"/>
      <c r="O18" s="3"/>
    </row>
    <row r="19" spans="1:15" x14ac:dyDescent="0.25">
      <c r="A19" s="3" t="s">
        <v>198</v>
      </c>
      <c r="B19" s="3" t="s">
        <v>204</v>
      </c>
      <c r="C19" s="3">
        <v>0.24476999999999999</v>
      </c>
      <c r="D19" s="3" t="s">
        <v>200</v>
      </c>
      <c r="E19" s="3" t="s">
        <v>200</v>
      </c>
      <c r="F19" s="3">
        <v>0.55625000000000002</v>
      </c>
      <c r="G19" s="3" t="s">
        <v>200</v>
      </c>
      <c r="H19" s="3" t="s">
        <v>200</v>
      </c>
      <c r="I19" s="3" t="s">
        <v>200</v>
      </c>
      <c r="J19" s="3" t="s">
        <v>200</v>
      </c>
      <c r="K19" s="3" t="s">
        <v>200</v>
      </c>
      <c r="L19" s="3" t="s">
        <v>200</v>
      </c>
      <c r="M19" s="3" t="s">
        <v>200</v>
      </c>
      <c r="N19" s="3"/>
      <c r="O19" s="3"/>
    </row>
    <row r="20" spans="1:15" x14ac:dyDescent="0.25">
      <c r="A20" s="3" t="s">
        <v>198</v>
      </c>
      <c r="B20" s="3" t="s">
        <v>365</v>
      </c>
      <c r="C20" s="3" t="s">
        <v>200</v>
      </c>
      <c r="D20" s="3" t="s">
        <v>200</v>
      </c>
      <c r="E20" s="3">
        <v>3.0872700000000002</v>
      </c>
      <c r="F20" s="3" t="s">
        <v>200</v>
      </c>
      <c r="G20" s="3" t="s">
        <v>200</v>
      </c>
      <c r="H20" s="3" t="s">
        <v>200</v>
      </c>
      <c r="I20" s="3" t="s">
        <v>200</v>
      </c>
      <c r="J20" s="3" t="s">
        <v>200</v>
      </c>
      <c r="K20" s="3" t="s">
        <v>200</v>
      </c>
      <c r="L20" s="3" t="s">
        <v>200</v>
      </c>
      <c r="M20" s="3" t="s">
        <v>200</v>
      </c>
      <c r="N20" s="3"/>
      <c r="O20" s="3"/>
    </row>
    <row r="21" spans="1:15" x14ac:dyDescent="0.25">
      <c r="A21" s="3" t="s">
        <v>198</v>
      </c>
      <c r="B21" s="3" t="s">
        <v>206</v>
      </c>
      <c r="C21" s="3" t="s">
        <v>200</v>
      </c>
      <c r="D21" s="3" t="s">
        <v>200</v>
      </c>
      <c r="E21" s="3" t="s">
        <v>200</v>
      </c>
      <c r="F21" s="3" t="s">
        <v>200</v>
      </c>
      <c r="G21" s="3">
        <v>3.1707399999999999</v>
      </c>
      <c r="H21" s="3" t="s">
        <v>200</v>
      </c>
      <c r="I21" s="3" t="s">
        <v>200</v>
      </c>
      <c r="J21" s="3" t="s">
        <v>200</v>
      </c>
      <c r="K21" s="3" t="s">
        <v>200</v>
      </c>
      <c r="L21" s="3" t="s">
        <v>200</v>
      </c>
      <c r="M21" s="3" t="s">
        <v>200</v>
      </c>
      <c r="N21" s="3"/>
      <c r="O21" s="3"/>
    </row>
    <row r="22" spans="1:15" x14ac:dyDescent="0.25">
      <c r="A22" s="3" t="s">
        <v>207</v>
      </c>
      <c r="B22" s="3" t="s">
        <v>208</v>
      </c>
      <c r="C22" s="3" t="s">
        <v>200</v>
      </c>
      <c r="D22" s="3" t="s">
        <v>200</v>
      </c>
      <c r="E22" s="3">
        <v>10.103569999999999</v>
      </c>
      <c r="F22" s="3" t="s">
        <v>200</v>
      </c>
      <c r="G22" s="3" t="s">
        <v>200</v>
      </c>
      <c r="H22" s="3" t="s">
        <v>200</v>
      </c>
      <c r="I22" s="3" t="s">
        <v>200</v>
      </c>
      <c r="J22" s="3" t="s">
        <v>200</v>
      </c>
      <c r="K22" s="3" t="s">
        <v>200</v>
      </c>
      <c r="L22" s="3" t="s">
        <v>200</v>
      </c>
      <c r="M22" s="3" t="s">
        <v>200</v>
      </c>
      <c r="N22" s="3"/>
      <c r="O22" s="3"/>
    </row>
    <row r="23" spans="1:15" x14ac:dyDescent="0.25">
      <c r="A23" s="3" t="s">
        <v>207</v>
      </c>
      <c r="B23" s="3" t="s">
        <v>257</v>
      </c>
      <c r="C23" s="3" t="s">
        <v>200</v>
      </c>
      <c r="D23" s="3">
        <v>2.30871</v>
      </c>
      <c r="E23" s="3" t="s">
        <v>200</v>
      </c>
      <c r="F23" s="3" t="s">
        <v>200</v>
      </c>
      <c r="G23" s="3" t="s">
        <v>200</v>
      </c>
      <c r="H23" s="3" t="s">
        <v>200</v>
      </c>
      <c r="I23" s="3">
        <v>2.1797800000000001</v>
      </c>
      <c r="J23" s="3" t="s">
        <v>200</v>
      </c>
      <c r="K23" s="3" t="s">
        <v>200</v>
      </c>
      <c r="L23" s="3" t="s">
        <v>200</v>
      </c>
      <c r="M23" s="3" t="s">
        <v>200</v>
      </c>
      <c r="N23" s="3"/>
      <c r="O23" s="3"/>
    </row>
    <row r="24" spans="1:15" x14ac:dyDescent="0.25">
      <c r="A24" s="3" t="s">
        <v>207</v>
      </c>
      <c r="B24" s="3" t="s">
        <v>210</v>
      </c>
      <c r="C24" s="3" t="s">
        <v>200</v>
      </c>
      <c r="D24" s="3" t="s">
        <v>200</v>
      </c>
      <c r="E24" s="3" t="s">
        <v>200</v>
      </c>
      <c r="F24" s="3" t="s">
        <v>200</v>
      </c>
      <c r="G24" s="3">
        <v>6.8525099999999997</v>
      </c>
      <c r="H24" s="3" t="s">
        <v>200</v>
      </c>
      <c r="I24" s="3" t="s">
        <v>200</v>
      </c>
      <c r="J24" s="3" t="s">
        <v>200</v>
      </c>
      <c r="K24" s="3" t="s">
        <v>200</v>
      </c>
      <c r="L24" s="3" t="s">
        <v>200</v>
      </c>
      <c r="M24" s="3" t="s">
        <v>200</v>
      </c>
      <c r="N24" s="3"/>
      <c r="O24" s="3"/>
    </row>
    <row r="25" spans="1:15" x14ac:dyDescent="0.25">
      <c r="A25" s="3" t="s">
        <v>207</v>
      </c>
      <c r="B25" s="3" t="s">
        <v>211</v>
      </c>
      <c r="C25" s="3" t="s">
        <v>200</v>
      </c>
      <c r="D25" s="3" t="s">
        <v>200</v>
      </c>
      <c r="E25" s="3" t="s">
        <v>200</v>
      </c>
      <c r="F25" s="3" t="s">
        <v>200</v>
      </c>
      <c r="G25" s="3" t="s">
        <v>200</v>
      </c>
      <c r="H25" s="3" t="s">
        <v>200</v>
      </c>
      <c r="I25" s="3" t="s">
        <v>200</v>
      </c>
      <c r="J25" s="3" t="s">
        <v>200</v>
      </c>
      <c r="K25" s="3">
        <v>2.8264800000000001</v>
      </c>
      <c r="L25" s="3" t="s">
        <v>200</v>
      </c>
      <c r="M25" s="3" t="s">
        <v>200</v>
      </c>
      <c r="N25" s="3"/>
      <c r="O25" s="3"/>
    </row>
    <row r="26" spans="1:15" x14ac:dyDescent="0.25">
      <c r="A26" s="3" t="s">
        <v>207</v>
      </c>
      <c r="B26" s="3" t="s">
        <v>213</v>
      </c>
      <c r="C26" s="3">
        <v>1.24736</v>
      </c>
      <c r="D26" s="3" t="s">
        <v>200</v>
      </c>
      <c r="E26" s="3" t="s">
        <v>200</v>
      </c>
      <c r="F26" s="3" t="s">
        <v>200</v>
      </c>
      <c r="G26" s="3" t="s">
        <v>200</v>
      </c>
      <c r="H26" s="3">
        <v>1.20381</v>
      </c>
      <c r="I26" s="3" t="s">
        <v>200</v>
      </c>
      <c r="J26" s="3" t="s">
        <v>200</v>
      </c>
      <c r="K26" s="3" t="s">
        <v>200</v>
      </c>
      <c r="L26" s="3" t="s">
        <v>200</v>
      </c>
      <c r="M26" s="3" t="s">
        <v>200</v>
      </c>
      <c r="N26" s="3"/>
      <c r="O26" s="3"/>
    </row>
    <row r="27" spans="1:15" x14ac:dyDescent="0.25">
      <c r="A27" s="3" t="s">
        <v>207</v>
      </c>
      <c r="B27" s="3" t="s">
        <v>215</v>
      </c>
      <c r="C27" s="3">
        <v>2.5152899999999998</v>
      </c>
      <c r="D27" s="3" t="s">
        <v>200</v>
      </c>
      <c r="E27" s="3" t="s">
        <v>200</v>
      </c>
      <c r="F27" s="3" t="s">
        <v>200</v>
      </c>
      <c r="G27" s="3" t="s">
        <v>200</v>
      </c>
      <c r="H27" s="3" t="s">
        <v>200</v>
      </c>
      <c r="I27" s="3" t="s">
        <v>200</v>
      </c>
      <c r="J27" s="3" t="s">
        <v>200</v>
      </c>
      <c r="K27" s="3" t="s">
        <v>200</v>
      </c>
      <c r="L27" s="3" t="s">
        <v>200</v>
      </c>
      <c r="M27" s="3" t="s">
        <v>200</v>
      </c>
      <c r="N27" s="3"/>
      <c r="O27" s="3"/>
    </row>
    <row r="28" spans="1:15" x14ac:dyDescent="0.25">
      <c r="A28" s="3" t="s">
        <v>207</v>
      </c>
      <c r="B28" s="3" t="s">
        <v>261</v>
      </c>
      <c r="C28" s="3" t="s">
        <v>200</v>
      </c>
      <c r="D28" s="3" t="s">
        <v>200</v>
      </c>
      <c r="E28" s="3" t="s">
        <v>200</v>
      </c>
      <c r="F28" s="3" t="s">
        <v>200</v>
      </c>
      <c r="G28" s="3">
        <v>9.0238800000000001</v>
      </c>
      <c r="H28" s="3" t="s">
        <v>200</v>
      </c>
      <c r="I28" s="3" t="s">
        <v>200</v>
      </c>
      <c r="J28" s="3" t="s">
        <v>200</v>
      </c>
      <c r="K28" s="3" t="s">
        <v>200</v>
      </c>
      <c r="L28" s="3" t="s">
        <v>200</v>
      </c>
      <c r="M28" s="3" t="s">
        <v>200</v>
      </c>
      <c r="N28" s="3"/>
      <c r="O28" s="3"/>
    </row>
    <row r="29" spans="1:15" x14ac:dyDescent="0.25">
      <c r="A29" s="3" t="s">
        <v>207</v>
      </c>
      <c r="B29" s="3" t="s">
        <v>216</v>
      </c>
      <c r="C29" s="3" t="s">
        <v>200</v>
      </c>
      <c r="D29" s="3">
        <v>2.8412299999999999</v>
      </c>
      <c r="E29" s="3" t="s">
        <v>200</v>
      </c>
      <c r="F29" s="3" t="s">
        <v>200</v>
      </c>
      <c r="G29" s="3" t="s">
        <v>200</v>
      </c>
      <c r="H29" s="3" t="s">
        <v>200</v>
      </c>
      <c r="I29" s="3">
        <v>5.2605599999999999</v>
      </c>
      <c r="J29" s="3" t="s">
        <v>200</v>
      </c>
      <c r="K29" s="3" t="s">
        <v>200</v>
      </c>
      <c r="L29" s="3" t="s">
        <v>200</v>
      </c>
      <c r="M29" s="3" t="s">
        <v>200</v>
      </c>
      <c r="N29" s="3"/>
      <c r="O29" s="3"/>
    </row>
    <row r="30" spans="1:15" x14ac:dyDescent="0.25">
      <c r="A30" s="3" t="s">
        <v>207</v>
      </c>
      <c r="B30" s="3" t="s">
        <v>217</v>
      </c>
      <c r="C30" s="3">
        <v>0.46465000000000001</v>
      </c>
      <c r="D30" s="3" t="s">
        <v>200</v>
      </c>
      <c r="E30" s="3" t="s">
        <v>200</v>
      </c>
      <c r="F30" s="3" t="s">
        <v>200</v>
      </c>
      <c r="G30" s="3" t="s">
        <v>200</v>
      </c>
      <c r="H30" s="3">
        <v>0.42022999999999999</v>
      </c>
      <c r="I30" s="3" t="s">
        <v>200</v>
      </c>
      <c r="J30" s="3" t="s">
        <v>200</v>
      </c>
      <c r="K30" s="3" t="s">
        <v>200</v>
      </c>
      <c r="L30" s="3" t="s">
        <v>200</v>
      </c>
      <c r="M30" s="3" t="s">
        <v>200</v>
      </c>
      <c r="N30" s="3"/>
      <c r="O30" s="3"/>
    </row>
    <row r="31" spans="1:15" x14ac:dyDescent="0.25">
      <c r="A31" s="3" t="s">
        <v>218</v>
      </c>
      <c r="B31" s="3" t="s">
        <v>246</v>
      </c>
      <c r="C31" s="3" t="s">
        <v>200</v>
      </c>
      <c r="D31" s="3" t="s">
        <v>200</v>
      </c>
      <c r="E31" s="3" t="s">
        <v>200</v>
      </c>
      <c r="F31" s="3">
        <v>19.05817</v>
      </c>
      <c r="G31" s="3" t="s">
        <v>200</v>
      </c>
      <c r="H31" s="3" t="s">
        <v>200</v>
      </c>
      <c r="I31" s="3" t="s">
        <v>200</v>
      </c>
      <c r="J31" s="3" t="s">
        <v>200</v>
      </c>
      <c r="K31" s="3" t="s">
        <v>200</v>
      </c>
      <c r="L31" s="3" t="s">
        <v>200</v>
      </c>
      <c r="M31" s="3" t="s">
        <v>200</v>
      </c>
      <c r="N31" s="3"/>
      <c r="O31" s="3"/>
    </row>
    <row r="32" spans="1:15" x14ac:dyDescent="0.25">
      <c r="A32" s="3" t="s">
        <v>218</v>
      </c>
      <c r="B32" s="3" t="s">
        <v>219</v>
      </c>
      <c r="C32" s="3" t="s">
        <v>200</v>
      </c>
      <c r="D32" s="3" t="s">
        <v>200</v>
      </c>
      <c r="E32" s="3" t="s">
        <v>200</v>
      </c>
      <c r="F32" s="3" t="s">
        <v>200</v>
      </c>
      <c r="G32" s="3">
        <v>18.61936</v>
      </c>
      <c r="H32" s="3" t="s">
        <v>200</v>
      </c>
      <c r="I32" s="3" t="s">
        <v>200</v>
      </c>
      <c r="J32" s="3" t="s">
        <v>200</v>
      </c>
      <c r="K32" s="3" t="s">
        <v>200</v>
      </c>
      <c r="L32" s="3" t="s">
        <v>200</v>
      </c>
      <c r="M32" s="3" t="s">
        <v>200</v>
      </c>
      <c r="N32" s="3"/>
      <c r="O32" s="3"/>
    </row>
    <row r="33" spans="1:15" x14ac:dyDescent="0.25">
      <c r="A33" s="3" t="s">
        <v>218</v>
      </c>
      <c r="B33" s="3" t="s">
        <v>247</v>
      </c>
      <c r="C33" s="3" t="s">
        <v>200</v>
      </c>
      <c r="D33" s="3">
        <v>2.3440699999999999</v>
      </c>
      <c r="E33" s="3" t="s">
        <v>200</v>
      </c>
      <c r="F33" s="3" t="s">
        <v>200</v>
      </c>
      <c r="G33" s="3" t="s">
        <v>200</v>
      </c>
      <c r="H33" s="3">
        <v>4.3724299999999996</v>
      </c>
      <c r="I33" s="3" t="s">
        <v>200</v>
      </c>
      <c r="J33" s="3" t="s">
        <v>200</v>
      </c>
      <c r="K33" s="3" t="s">
        <v>200</v>
      </c>
      <c r="L33" s="3" t="s">
        <v>200</v>
      </c>
      <c r="M33" s="3" t="s">
        <v>200</v>
      </c>
      <c r="N33" s="3"/>
      <c r="O33" s="3"/>
    </row>
    <row r="34" spans="1:15" x14ac:dyDescent="0.25">
      <c r="A34" s="3" t="s">
        <v>218</v>
      </c>
      <c r="B34" s="3" t="s">
        <v>221</v>
      </c>
      <c r="C34" s="3" t="s">
        <v>200</v>
      </c>
      <c r="D34" s="3" t="s">
        <v>200</v>
      </c>
      <c r="E34" s="3">
        <v>13.507849999999999</v>
      </c>
      <c r="F34" s="3" t="s">
        <v>200</v>
      </c>
      <c r="G34" s="3" t="s">
        <v>200</v>
      </c>
      <c r="H34" s="3" t="s">
        <v>200</v>
      </c>
      <c r="I34" s="3" t="s">
        <v>200</v>
      </c>
      <c r="J34" s="3" t="s">
        <v>200</v>
      </c>
      <c r="K34" s="3">
        <v>12.10136</v>
      </c>
      <c r="L34" s="3" t="s">
        <v>200</v>
      </c>
      <c r="M34" s="3" t="s">
        <v>200</v>
      </c>
      <c r="N34" s="3"/>
      <c r="O34" s="3"/>
    </row>
    <row r="35" spans="1:15" x14ac:dyDescent="0.25">
      <c r="A35" s="3" t="s">
        <v>222</v>
      </c>
      <c r="B35" s="3" t="s">
        <v>223</v>
      </c>
      <c r="C35" s="3" t="s">
        <v>200</v>
      </c>
      <c r="D35" s="3" t="s">
        <v>200</v>
      </c>
      <c r="E35" s="3" t="s">
        <v>200</v>
      </c>
      <c r="F35" s="3" t="s">
        <v>200</v>
      </c>
      <c r="G35" s="3" t="s">
        <v>200</v>
      </c>
      <c r="H35" s="3">
        <v>0.25707000000000002</v>
      </c>
      <c r="I35" s="3" t="s">
        <v>200</v>
      </c>
      <c r="J35" s="3" t="s">
        <v>200</v>
      </c>
      <c r="K35" s="3" t="s">
        <v>200</v>
      </c>
      <c r="L35" s="3" t="s">
        <v>200</v>
      </c>
      <c r="M35" s="3" t="s">
        <v>200</v>
      </c>
      <c r="N35" s="3"/>
      <c r="O35" s="3"/>
    </row>
    <row r="36" spans="1:15" x14ac:dyDescent="0.25">
      <c r="A36" s="3" t="s">
        <v>222</v>
      </c>
      <c r="B36" s="3" t="s">
        <v>225</v>
      </c>
      <c r="C36" s="3">
        <v>2.3583799999999999</v>
      </c>
      <c r="D36" s="3" t="s">
        <v>200</v>
      </c>
      <c r="E36" s="3" t="s">
        <v>200</v>
      </c>
      <c r="F36" s="3" t="s">
        <v>200</v>
      </c>
      <c r="G36" s="3">
        <v>5.0308700000000002</v>
      </c>
      <c r="H36" s="3" t="s">
        <v>200</v>
      </c>
      <c r="I36" s="3" t="s">
        <v>200</v>
      </c>
      <c r="J36" s="3" t="s">
        <v>200</v>
      </c>
      <c r="K36" s="3" t="s">
        <v>200</v>
      </c>
      <c r="L36" s="3" t="s">
        <v>200</v>
      </c>
      <c r="M36" s="3" t="s">
        <v>200</v>
      </c>
      <c r="N36" s="3"/>
      <c r="O36" s="3"/>
    </row>
    <row r="37" spans="1:15" x14ac:dyDescent="0.25">
      <c r="A37" s="3" t="s">
        <v>222</v>
      </c>
      <c r="B37" s="3" t="s">
        <v>226</v>
      </c>
      <c r="C37" s="3" t="s">
        <v>200</v>
      </c>
      <c r="D37" s="3" t="s">
        <v>200</v>
      </c>
      <c r="E37" s="3" t="s">
        <v>200</v>
      </c>
      <c r="F37" s="3" t="s">
        <v>200</v>
      </c>
      <c r="G37" s="3">
        <v>4.1395999999999997</v>
      </c>
      <c r="H37" s="3" t="s">
        <v>200</v>
      </c>
      <c r="I37" s="3" t="s">
        <v>200</v>
      </c>
      <c r="J37" s="3" t="s">
        <v>200</v>
      </c>
      <c r="K37" s="3">
        <v>6.1646900000000002</v>
      </c>
      <c r="L37" s="3" t="s">
        <v>200</v>
      </c>
      <c r="M37" s="3" t="s">
        <v>200</v>
      </c>
      <c r="N37" s="3"/>
      <c r="O37" s="3"/>
    </row>
    <row r="38" spans="1:15" x14ac:dyDescent="0.25">
      <c r="A38" s="3" t="s">
        <v>222</v>
      </c>
      <c r="B38" s="3" t="s">
        <v>248</v>
      </c>
      <c r="C38" s="3">
        <v>0.73958000000000002</v>
      </c>
      <c r="D38" s="3" t="s">
        <v>200</v>
      </c>
      <c r="E38" s="3" t="s">
        <v>200</v>
      </c>
      <c r="F38" s="3" t="s">
        <v>200</v>
      </c>
      <c r="G38" s="3" t="s">
        <v>200</v>
      </c>
      <c r="H38" s="3" t="s">
        <v>200</v>
      </c>
      <c r="I38" s="3">
        <v>0.67478000000000005</v>
      </c>
      <c r="J38" s="3" t="s">
        <v>200</v>
      </c>
      <c r="K38" s="3" t="s">
        <v>200</v>
      </c>
      <c r="L38" s="3" t="s">
        <v>200</v>
      </c>
      <c r="M38" s="3" t="s">
        <v>200</v>
      </c>
      <c r="N38" s="3"/>
      <c r="O38" s="3"/>
    </row>
    <row r="39" spans="1:15" x14ac:dyDescent="0.25">
      <c r="A39" s="3" t="s">
        <v>222</v>
      </c>
      <c r="B39" s="3" t="s">
        <v>249</v>
      </c>
      <c r="C39" s="3" t="s">
        <v>200</v>
      </c>
      <c r="D39" s="3">
        <v>5.0310000000000001E-2</v>
      </c>
      <c r="E39" s="3" t="s">
        <v>200</v>
      </c>
      <c r="F39" s="3" t="s">
        <v>200</v>
      </c>
      <c r="G39" s="3" t="s">
        <v>200</v>
      </c>
      <c r="H39" s="3" t="s">
        <v>200</v>
      </c>
      <c r="I39" s="3" t="s">
        <v>200</v>
      </c>
      <c r="J39" s="3" t="s">
        <v>200</v>
      </c>
      <c r="K39" s="3" t="s">
        <v>200</v>
      </c>
      <c r="L39" s="3" t="s">
        <v>200</v>
      </c>
      <c r="M39" s="3" t="s">
        <v>200</v>
      </c>
      <c r="N39" s="3"/>
      <c r="O39" s="3"/>
    </row>
    <row r="40" spans="1:15" x14ac:dyDescent="0.25">
      <c r="A40" s="3" t="s">
        <v>222</v>
      </c>
      <c r="B40" s="3" t="s">
        <v>250</v>
      </c>
      <c r="C40" s="3" t="s">
        <v>200</v>
      </c>
      <c r="D40" s="3" t="s">
        <v>200</v>
      </c>
      <c r="E40" s="3" t="s">
        <v>200</v>
      </c>
      <c r="F40" s="3">
        <v>6.0321800000000003</v>
      </c>
      <c r="G40" s="3" t="s">
        <v>200</v>
      </c>
      <c r="H40" s="3" t="s">
        <v>200</v>
      </c>
      <c r="I40" s="3" t="s">
        <v>200</v>
      </c>
      <c r="J40" s="3" t="s">
        <v>200</v>
      </c>
      <c r="K40" s="3" t="s">
        <v>200</v>
      </c>
      <c r="L40" s="3" t="s">
        <v>200</v>
      </c>
      <c r="M40" s="3" t="s">
        <v>200</v>
      </c>
      <c r="N40" s="3"/>
      <c r="O40" s="3"/>
    </row>
    <row r="41" spans="1:15" x14ac:dyDescent="0.25">
      <c r="A41" s="3" t="s">
        <v>222</v>
      </c>
      <c r="B41" s="3" t="s">
        <v>266</v>
      </c>
      <c r="C41" s="3" t="s">
        <v>200</v>
      </c>
      <c r="D41" s="3" t="s">
        <v>200</v>
      </c>
      <c r="E41" s="3" t="s">
        <v>200</v>
      </c>
      <c r="F41" s="3" t="s">
        <v>200</v>
      </c>
      <c r="G41" s="3" t="s">
        <v>200</v>
      </c>
      <c r="H41" s="3" t="s">
        <v>200</v>
      </c>
      <c r="I41" s="3">
        <v>10.397869999999999</v>
      </c>
      <c r="J41" s="3" t="s">
        <v>200</v>
      </c>
      <c r="K41" s="3" t="s">
        <v>200</v>
      </c>
      <c r="L41" s="3" t="s">
        <v>200</v>
      </c>
      <c r="M41" s="3" t="s">
        <v>200</v>
      </c>
      <c r="N41" s="3"/>
      <c r="O41" s="3"/>
    </row>
    <row r="42" spans="1:15" x14ac:dyDescent="0.25">
      <c r="A42" s="3" t="s">
        <v>222</v>
      </c>
      <c r="B42" s="3" t="s">
        <v>251</v>
      </c>
      <c r="C42" s="3" t="s">
        <v>200</v>
      </c>
      <c r="D42" s="3" t="s">
        <v>200</v>
      </c>
      <c r="E42" s="3" t="s">
        <v>200</v>
      </c>
      <c r="F42" s="3">
        <v>0.83896999999999999</v>
      </c>
      <c r="G42" s="3" t="s">
        <v>200</v>
      </c>
      <c r="H42" s="3" t="s">
        <v>200</v>
      </c>
      <c r="I42" s="3" t="s">
        <v>200</v>
      </c>
      <c r="J42" s="3" t="s">
        <v>200</v>
      </c>
      <c r="K42" s="3">
        <v>0.76341000000000003</v>
      </c>
      <c r="L42" s="3" t="s">
        <v>200</v>
      </c>
      <c r="M42" s="3" t="s">
        <v>200</v>
      </c>
      <c r="N42" s="3"/>
      <c r="O42" s="3"/>
    </row>
    <row r="43" spans="1:15" x14ac:dyDescent="0.25">
      <c r="A43" s="3" t="s">
        <v>222</v>
      </c>
      <c r="B43" s="3" t="s">
        <v>227</v>
      </c>
      <c r="C43" s="3">
        <v>1.2895700000000001</v>
      </c>
      <c r="D43" s="3" t="s">
        <v>200</v>
      </c>
      <c r="E43" s="3" t="s">
        <v>200</v>
      </c>
      <c r="F43" s="3" t="s">
        <v>200</v>
      </c>
      <c r="G43" s="3" t="s">
        <v>200</v>
      </c>
      <c r="H43" s="3">
        <v>1.59613</v>
      </c>
      <c r="I43" s="3" t="s">
        <v>200</v>
      </c>
      <c r="J43" s="3" t="s">
        <v>200</v>
      </c>
      <c r="K43" s="3" t="s">
        <v>200</v>
      </c>
      <c r="L43" s="3" t="s">
        <v>200</v>
      </c>
      <c r="M43" s="3" t="s">
        <v>200</v>
      </c>
      <c r="N43" s="3"/>
      <c r="O43" s="3"/>
    </row>
    <row r="44" spans="1:15" x14ac:dyDescent="0.25">
      <c r="A44" s="3" t="s">
        <v>228</v>
      </c>
      <c r="B44" s="3" t="s">
        <v>229</v>
      </c>
      <c r="C44" s="3" t="s">
        <v>200</v>
      </c>
      <c r="D44" s="3">
        <v>1.6794</v>
      </c>
      <c r="E44" s="3" t="s">
        <v>200</v>
      </c>
      <c r="F44" s="3" t="s">
        <v>200</v>
      </c>
      <c r="G44" s="3">
        <v>2.1218499999999998</v>
      </c>
      <c r="H44" s="3" t="s">
        <v>200</v>
      </c>
      <c r="I44" s="3" t="s">
        <v>200</v>
      </c>
      <c r="J44" s="3" t="s">
        <v>200</v>
      </c>
      <c r="K44" s="3">
        <v>2.2843599999999999</v>
      </c>
      <c r="L44" s="3" t="s">
        <v>200</v>
      </c>
      <c r="M44" s="3" t="s">
        <v>200</v>
      </c>
      <c r="N44" s="3"/>
      <c r="O44" s="3"/>
    </row>
    <row r="45" spans="1:15" x14ac:dyDescent="0.25">
      <c r="A45" s="3" t="s">
        <v>228</v>
      </c>
      <c r="B45" s="3" t="s">
        <v>230</v>
      </c>
      <c r="C45" s="3">
        <v>0.10979</v>
      </c>
      <c r="D45" s="3" t="s">
        <v>200</v>
      </c>
      <c r="E45" s="3" t="s">
        <v>200</v>
      </c>
      <c r="F45" s="3" t="s">
        <v>200</v>
      </c>
      <c r="G45" s="3" t="s">
        <v>200</v>
      </c>
      <c r="H45" s="3" t="s">
        <v>200</v>
      </c>
      <c r="I45" s="3" t="s">
        <v>200</v>
      </c>
      <c r="J45" s="3" t="s">
        <v>200</v>
      </c>
      <c r="K45" s="3" t="s">
        <v>200</v>
      </c>
      <c r="L45" s="3" t="s">
        <v>200</v>
      </c>
      <c r="M45" s="3" t="s">
        <v>200</v>
      </c>
      <c r="N45" s="3"/>
      <c r="O45" s="3"/>
    </row>
    <row r="46" spans="1:15" x14ac:dyDescent="0.25">
      <c r="A46" s="3" t="s">
        <v>228</v>
      </c>
      <c r="B46" s="3" t="s">
        <v>232</v>
      </c>
      <c r="C46" s="3" t="s">
        <v>200</v>
      </c>
      <c r="D46" s="3" t="s">
        <v>200</v>
      </c>
      <c r="E46" s="3">
        <v>0.54900000000000004</v>
      </c>
      <c r="F46" s="3" t="s">
        <v>200</v>
      </c>
      <c r="G46" s="3" t="s">
        <v>200</v>
      </c>
      <c r="H46" s="3" t="s">
        <v>200</v>
      </c>
      <c r="I46" s="3">
        <v>0.46940999999999999</v>
      </c>
      <c r="J46" s="3" t="s">
        <v>200</v>
      </c>
      <c r="K46" s="3" t="s">
        <v>200</v>
      </c>
      <c r="L46" s="3" t="s">
        <v>200</v>
      </c>
      <c r="M46" s="3" t="s">
        <v>200</v>
      </c>
      <c r="N46" s="3"/>
      <c r="O46" s="3"/>
    </row>
    <row r="47" spans="1:15" x14ac:dyDescent="0.25">
      <c r="A47" s="3" t="s">
        <v>228</v>
      </c>
      <c r="B47" s="3" t="s">
        <v>233</v>
      </c>
      <c r="C47" s="3">
        <v>0.53622999999999998</v>
      </c>
      <c r="D47" s="3" t="s">
        <v>200</v>
      </c>
      <c r="E47" s="3" t="s">
        <v>200</v>
      </c>
      <c r="F47" s="3">
        <v>2.12032</v>
      </c>
      <c r="G47" s="3" t="s">
        <v>200</v>
      </c>
      <c r="H47" s="3" t="s">
        <v>200</v>
      </c>
      <c r="I47" s="3" t="s">
        <v>200</v>
      </c>
      <c r="J47" s="3" t="s">
        <v>200</v>
      </c>
      <c r="K47" s="3" t="s">
        <v>200</v>
      </c>
      <c r="L47" s="3" t="s">
        <v>200</v>
      </c>
      <c r="M47" s="3" t="s">
        <v>200</v>
      </c>
      <c r="N47" s="3"/>
      <c r="O47" s="3"/>
    </row>
    <row r="48" spans="1:15" x14ac:dyDescent="0.25">
      <c r="A48" s="3" t="s">
        <v>228</v>
      </c>
      <c r="B48" s="3" t="s">
        <v>234</v>
      </c>
      <c r="C48" s="3" t="s">
        <v>200</v>
      </c>
      <c r="D48" s="3" t="s">
        <v>200</v>
      </c>
      <c r="E48" s="3" t="s">
        <v>200</v>
      </c>
      <c r="F48" s="3" t="s">
        <v>200</v>
      </c>
      <c r="G48" s="3">
        <v>2.46563</v>
      </c>
      <c r="H48" s="3" t="s">
        <v>200</v>
      </c>
      <c r="I48" s="3" t="s">
        <v>200</v>
      </c>
      <c r="J48" s="3" t="s">
        <v>200</v>
      </c>
      <c r="K48" s="3">
        <v>2.1802600000000001</v>
      </c>
      <c r="L48" s="3" t="s">
        <v>200</v>
      </c>
      <c r="M48" s="3" t="s">
        <v>200</v>
      </c>
      <c r="N48" s="3"/>
      <c r="O48" s="3"/>
    </row>
    <row r="49" spans="1:15" x14ac:dyDescent="0.25">
      <c r="A49" s="3" t="s">
        <v>228</v>
      </c>
      <c r="B49" s="3" t="s">
        <v>252</v>
      </c>
      <c r="C49" s="3" t="s">
        <v>200</v>
      </c>
      <c r="D49" s="3" t="s">
        <v>200</v>
      </c>
      <c r="E49" s="3">
        <v>2.3838699999999999</v>
      </c>
      <c r="F49" s="3" t="s">
        <v>200</v>
      </c>
      <c r="G49" s="3" t="s">
        <v>200</v>
      </c>
      <c r="H49" s="3" t="s">
        <v>200</v>
      </c>
      <c r="I49" s="3">
        <v>1.6440600000000001</v>
      </c>
      <c r="J49" s="3" t="s">
        <v>200</v>
      </c>
      <c r="K49" s="3" t="s">
        <v>200</v>
      </c>
      <c r="L49" s="3" t="s">
        <v>200</v>
      </c>
      <c r="M49" s="3" t="s">
        <v>200</v>
      </c>
      <c r="N49" s="3"/>
      <c r="O49" s="3"/>
    </row>
    <row r="50" spans="1:15" x14ac:dyDescent="0.25">
      <c r="A50" s="3" t="s">
        <v>228</v>
      </c>
      <c r="B50" s="3" t="s">
        <v>235</v>
      </c>
      <c r="C50" s="3" t="s">
        <v>200</v>
      </c>
      <c r="D50" s="3" t="s">
        <v>200</v>
      </c>
      <c r="E50" s="3" t="s">
        <v>200</v>
      </c>
      <c r="F50" s="3" t="s">
        <v>200</v>
      </c>
      <c r="G50" s="3">
        <v>8.3330000000000001E-2</v>
      </c>
      <c r="H50" s="3" t="s">
        <v>200</v>
      </c>
      <c r="I50" s="3" t="s">
        <v>200</v>
      </c>
      <c r="J50" s="3" t="s">
        <v>200</v>
      </c>
      <c r="K50" s="3" t="s">
        <v>200</v>
      </c>
      <c r="L50" s="3" t="s">
        <v>200</v>
      </c>
      <c r="M50" s="3" t="s">
        <v>200</v>
      </c>
      <c r="N50" s="3"/>
      <c r="O50" s="3"/>
    </row>
    <row r="51" spans="1:15" x14ac:dyDescent="0.25">
      <c r="A51" s="3" t="s">
        <v>228</v>
      </c>
      <c r="B51" s="3" t="s">
        <v>236</v>
      </c>
      <c r="C51" s="3" t="s">
        <v>200</v>
      </c>
      <c r="D51" s="3" t="s">
        <v>200</v>
      </c>
      <c r="E51" s="3" t="s">
        <v>200</v>
      </c>
      <c r="F51" s="3">
        <v>0.24648</v>
      </c>
      <c r="G51" s="3" t="s">
        <v>200</v>
      </c>
      <c r="H51" s="3" t="s">
        <v>200</v>
      </c>
      <c r="I51" s="3" t="s">
        <v>200</v>
      </c>
      <c r="J51" s="3" t="s">
        <v>200</v>
      </c>
      <c r="K51" s="3" t="s">
        <v>200</v>
      </c>
      <c r="L51" s="3" t="s">
        <v>200</v>
      </c>
      <c r="M51" s="3" t="s">
        <v>200</v>
      </c>
      <c r="N51" s="3"/>
      <c r="O51" s="3"/>
    </row>
    <row r="52" spans="1:15" x14ac:dyDescent="0.25">
      <c r="A52" s="3" t="s">
        <v>228</v>
      </c>
      <c r="B52" s="3" t="s">
        <v>237</v>
      </c>
      <c r="C52" s="3" t="s">
        <v>200</v>
      </c>
      <c r="D52" s="3" t="s">
        <v>200</v>
      </c>
      <c r="E52" s="3" t="s">
        <v>200</v>
      </c>
      <c r="F52" s="3">
        <v>2.4590200000000002</v>
      </c>
      <c r="G52" s="3" t="s">
        <v>200</v>
      </c>
      <c r="H52" s="3">
        <v>2.9546600000000001</v>
      </c>
      <c r="I52" s="3" t="s">
        <v>200</v>
      </c>
      <c r="J52" s="3" t="s">
        <v>200</v>
      </c>
      <c r="K52" s="3">
        <v>2.6245400000000001</v>
      </c>
      <c r="L52" s="3" t="s">
        <v>200</v>
      </c>
      <c r="M52" s="3" t="s">
        <v>200</v>
      </c>
      <c r="N52" s="3"/>
      <c r="O52" s="3"/>
    </row>
    <row r="53" spans="1:15" x14ac:dyDescent="0.25">
      <c r="A53" s="3" t="s">
        <v>228</v>
      </c>
      <c r="B53" s="3" t="s">
        <v>238</v>
      </c>
      <c r="C53" s="3" t="s">
        <v>200</v>
      </c>
      <c r="D53" s="3" t="s">
        <v>200</v>
      </c>
      <c r="E53" s="3">
        <v>0.17952000000000001</v>
      </c>
      <c r="F53" s="3" t="s">
        <v>200</v>
      </c>
      <c r="G53" s="3" t="s">
        <v>200</v>
      </c>
      <c r="H53" s="3" t="s">
        <v>200</v>
      </c>
      <c r="I53" s="3" t="s">
        <v>200</v>
      </c>
      <c r="J53" s="3" t="s">
        <v>200</v>
      </c>
      <c r="K53" s="3" t="s">
        <v>200</v>
      </c>
      <c r="L53" s="3" t="s">
        <v>200</v>
      </c>
      <c r="M53" s="3" t="s">
        <v>200</v>
      </c>
      <c r="N53" s="3"/>
      <c r="O53" s="3"/>
    </row>
    <row r="54" spans="1:15" x14ac:dyDescent="0.25">
      <c r="A54" s="3" t="s">
        <v>228</v>
      </c>
      <c r="B54" s="3" t="s">
        <v>253</v>
      </c>
      <c r="C54" s="3" t="s">
        <v>200</v>
      </c>
      <c r="D54" s="3">
        <v>7.1976500000000003</v>
      </c>
      <c r="E54" s="3" t="s">
        <v>200</v>
      </c>
      <c r="F54" s="3">
        <v>4.5933099999999998</v>
      </c>
      <c r="G54" s="3" t="s">
        <v>200</v>
      </c>
      <c r="H54" s="3" t="s">
        <v>200</v>
      </c>
      <c r="I54" s="3">
        <v>6.7453000000000003</v>
      </c>
      <c r="J54" s="3" t="s">
        <v>200</v>
      </c>
      <c r="K54" s="3">
        <v>5.4443799999999998</v>
      </c>
      <c r="L54" s="3" t="s">
        <v>200</v>
      </c>
      <c r="M54" s="3" t="s">
        <v>200</v>
      </c>
      <c r="N54" s="3"/>
      <c r="O54" s="3"/>
    </row>
    <row r="55" spans="1:15" x14ac:dyDescent="0.25">
      <c r="A55" s="3" t="s">
        <v>228</v>
      </c>
      <c r="B55" s="3" t="s">
        <v>239</v>
      </c>
      <c r="C55" s="3" t="s">
        <v>200</v>
      </c>
      <c r="D55" s="3">
        <v>0.37469999999999998</v>
      </c>
      <c r="E55" s="3" t="s">
        <v>200</v>
      </c>
      <c r="F55" s="3" t="s">
        <v>200</v>
      </c>
      <c r="G55" s="3" t="s">
        <v>200</v>
      </c>
      <c r="H55" s="3" t="s">
        <v>200</v>
      </c>
      <c r="I55" s="3">
        <v>1.22681</v>
      </c>
      <c r="J55" s="3">
        <v>1.9948399999999999</v>
      </c>
      <c r="K55" s="3" t="s">
        <v>200</v>
      </c>
      <c r="L55" s="3" t="s">
        <v>200</v>
      </c>
      <c r="M55" s="3" t="s">
        <v>200</v>
      </c>
      <c r="N55" s="3"/>
      <c r="O55" s="3"/>
    </row>
    <row r="56" spans="1:15" x14ac:dyDescent="0.25">
      <c r="A56" s="3" t="s">
        <v>228</v>
      </c>
      <c r="B56" s="3" t="s">
        <v>240</v>
      </c>
      <c r="C56" s="3" t="s">
        <v>200</v>
      </c>
      <c r="D56" s="3" t="s">
        <v>200</v>
      </c>
      <c r="E56" s="3" t="s">
        <v>200</v>
      </c>
      <c r="F56" s="3">
        <v>0.40361000000000002</v>
      </c>
      <c r="G56" s="3" t="s">
        <v>200</v>
      </c>
      <c r="H56" s="3" t="s">
        <v>200</v>
      </c>
      <c r="I56" s="3" t="s">
        <v>200</v>
      </c>
      <c r="J56" s="3">
        <v>0.1928</v>
      </c>
      <c r="K56" s="3" t="s">
        <v>200</v>
      </c>
      <c r="L56" s="3" t="s">
        <v>200</v>
      </c>
      <c r="M56" s="3" t="s">
        <v>200</v>
      </c>
      <c r="N56" s="3"/>
      <c r="O56" s="3"/>
    </row>
    <row r="57" spans="1:15" x14ac:dyDescent="0.25">
      <c r="A57" s="3" t="s">
        <v>228</v>
      </c>
      <c r="B57" s="3" t="s">
        <v>241</v>
      </c>
      <c r="C57" s="3">
        <v>0.78759000000000001</v>
      </c>
      <c r="D57" s="3" t="s">
        <v>200</v>
      </c>
      <c r="E57" s="3" t="s">
        <v>200</v>
      </c>
      <c r="F57" s="3" t="s">
        <v>200</v>
      </c>
      <c r="G57" s="3">
        <v>1.7763599999999999</v>
      </c>
      <c r="H57" s="3" t="s">
        <v>200</v>
      </c>
      <c r="I57" s="3" t="s">
        <v>200</v>
      </c>
      <c r="J57" s="3">
        <v>1.8432299999999999</v>
      </c>
      <c r="K57" s="3" t="s">
        <v>200</v>
      </c>
      <c r="L57" s="3" t="s">
        <v>200</v>
      </c>
      <c r="M57" s="3" t="s">
        <v>200</v>
      </c>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406</v>
      </c>
    </row>
    <row r="4" spans="1:15" x14ac:dyDescent="0.25">
      <c r="A4" t="s">
        <v>407</v>
      </c>
    </row>
    <row r="5" spans="1:15" ht="21" x14ac:dyDescent="0.35">
      <c r="A5" s="7" t="s">
        <v>180</v>
      </c>
    </row>
    <row r="6" spans="1:15" x14ac:dyDescent="0.25">
      <c r="A6" t="s">
        <v>400</v>
      </c>
    </row>
    <row r="7" spans="1:15" x14ac:dyDescent="0.25">
      <c r="A7" t="s">
        <v>408</v>
      </c>
    </row>
    <row r="8" spans="1:15" x14ac:dyDescent="0.25">
      <c r="A8" t="s">
        <v>413</v>
      </c>
    </row>
    <row r="9" spans="1:15" x14ac:dyDescent="0.25">
      <c r="A9" t="s">
        <v>421</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5.8180000000000003E-2</v>
      </c>
      <c r="D14" s="3" t="s">
        <v>200</v>
      </c>
      <c r="E14" s="3" t="s">
        <v>200</v>
      </c>
      <c r="F14" s="3" t="s">
        <v>200</v>
      </c>
      <c r="G14" s="3" t="s">
        <v>200</v>
      </c>
      <c r="H14" s="3" t="s">
        <v>200</v>
      </c>
      <c r="I14" s="3" t="s">
        <v>200</v>
      </c>
      <c r="J14" s="3" t="s">
        <v>200</v>
      </c>
      <c r="K14" s="3" t="s">
        <v>200</v>
      </c>
      <c r="L14" s="3" t="s">
        <v>200</v>
      </c>
      <c r="M14" s="3" t="s">
        <v>200</v>
      </c>
      <c r="N14" s="3"/>
      <c r="O14" s="3"/>
    </row>
    <row r="15" spans="1:15" x14ac:dyDescent="0.25">
      <c r="A15" s="3" t="s">
        <v>198</v>
      </c>
      <c r="B15" s="3" t="s">
        <v>201</v>
      </c>
      <c r="C15" s="3" t="s">
        <v>200</v>
      </c>
      <c r="D15" s="3">
        <v>1.1446400000000001</v>
      </c>
      <c r="E15" s="3" t="s">
        <v>200</v>
      </c>
      <c r="F15" s="3" t="s">
        <v>200</v>
      </c>
      <c r="G15" s="3">
        <v>1.3184100000000001</v>
      </c>
      <c r="H15" s="3" t="s">
        <v>200</v>
      </c>
      <c r="I15" s="3" t="s">
        <v>200</v>
      </c>
      <c r="J15" s="3" t="s">
        <v>200</v>
      </c>
      <c r="K15" s="3" t="s">
        <v>200</v>
      </c>
      <c r="L15" s="3" t="s">
        <v>200</v>
      </c>
      <c r="M15" s="3" t="s">
        <v>200</v>
      </c>
      <c r="N15" s="3"/>
      <c r="O15" s="3"/>
    </row>
    <row r="16" spans="1:15" x14ac:dyDescent="0.25">
      <c r="A16" s="3" t="s">
        <v>198</v>
      </c>
      <c r="B16" s="3" t="s">
        <v>265</v>
      </c>
      <c r="C16" s="3">
        <v>0</v>
      </c>
      <c r="D16" s="3" t="s">
        <v>200</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v>1.6199999999999999E-3</v>
      </c>
      <c r="H17" s="3" t="s">
        <v>200</v>
      </c>
      <c r="I17" s="3" t="s">
        <v>200</v>
      </c>
      <c r="J17" s="3" t="s">
        <v>200</v>
      </c>
      <c r="K17" s="3" t="s">
        <v>200</v>
      </c>
      <c r="L17" s="3" t="s">
        <v>200</v>
      </c>
      <c r="M17" s="3" t="s">
        <v>200</v>
      </c>
      <c r="N17" s="3"/>
      <c r="O17" s="3"/>
    </row>
    <row r="18" spans="1:15" x14ac:dyDescent="0.25">
      <c r="A18" s="3" t="s">
        <v>198</v>
      </c>
      <c r="B18" s="3" t="s">
        <v>203</v>
      </c>
      <c r="C18" s="3" t="s">
        <v>200</v>
      </c>
      <c r="D18" s="3" t="s">
        <v>200</v>
      </c>
      <c r="E18" s="3">
        <v>0.37720999999999999</v>
      </c>
      <c r="F18" s="3" t="s">
        <v>200</v>
      </c>
      <c r="G18" s="3" t="s">
        <v>200</v>
      </c>
      <c r="H18" s="3">
        <v>0.36397000000000002</v>
      </c>
      <c r="I18" s="3" t="s">
        <v>200</v>
      </c>
      <c r="J18" s="3" t="s">
        <v>200</v>
      </c>
      <c r="K18" s="3" t="s">
        <v>200</v>
      </c>
      <c r="L18" s="3" t="s">
        <v>200</v>
      </c>
      <c r="M18" s="3" t="s">
        <v>200</v>
      </c>
      <c r="N18" s="3"/>
      <c r="O18" s="3"/>
    </row>
    <row r="19" spans="1:15" x14ac:dyDescent="0.25">
      <c r="A19" s="3" t="s">
        <v>198</v>
      </c>
      <c r="B19" s="3" t="s">
        <v>204</v>
      </c>
      <c r="C19" s="3">
        <v>4.2430000000000002E-2</v>
      </c>
      <c r="D19" s="3" t="s">
        <v>200</v>
      </c>
      <c r="E19" s="3" t="s">
        <v>200</v>
      </c>
      <c r="F19" s="3">
        <v>6.343E-2</v>
      </c>
      <c r="G19" s="3" t="s">
        <v>200</v>
      </c>
      <c r="H19" s="3" t="s">
        <v>200</v>
      </c>
      <c r="I19" s="3" t="s">
        <v>200</v>
      </c>
      <c r="J19" s="3" t="s">
        <v>200</v>
      </c>
      <c r="K19" s="3" t="s">
        <v>200</v>
      </c>
      <c r="L19" s="3" t="s">
        <v>200</v>
      </c>
      <c r="M19" s="3" t="s">
        <v>200</v>
      </c>
      <c r="N19" s="3"/>
      <c r="O19" s="3"/>
    </row>
    <row r="20" spans="1:15" x14ac:dyDescent="0.25">
      <c r="A20" s="3" t="s">
        <v>198</v>
      </c>
      <c r="B20" s="3" t="s">
        <v>365</v>
      </c>
      <c r="C20" s="3" t="s">
        <v>200</v>
      </c>
      <c r="D20" s="3" t="s">
        <v>200</v>
      </c>
      <c r="E20" s="3">
        <v>5.0701599999999996</v>
      </c>
      <c r="F20" s="3" t="s">
        <v>200</v>
      </c>
      <c r="G20" s="3" t="s">
        <v>200</v>
      </c>
      <c r="H20" s="3" t="s">
        <v>200</v>
      </c>
      <c r="I20" s="3" t="s">
        <v>200</v>
      </c>
      <c r="J20" s="3" t="s">
        <v>200</v>
      </c>
      <c r="K20" s="3" t="s">
        <v>200</v>
      </c>
      <c r="L20" s="3" t="s">
        <v>200</v>
      </c>
      <c r="M20" s="3" t="s">
        <v>200</v>
      </c>
      <c r="N20" s="3"/>
      <c r="O20" s="3"/>
    </row>
    <row r="21" spans="1:15" x14ac:dyDescent="0.25">
      <c r="A21" s="3" t="s">
        <v>198</v>
      </c>
      <c r="B21" s="3" t="s">
        <v>206</v>
      </c>
      <c r="C21" s="3" t="s">
        <v>200</v>
      </c>
      <c r="D21" s="3" t="s">
        <v>200</v>
      </c>
      <c r="E21" s="3" t="s">
        <v>200</v>
      </c>
      <c r="F21" s="3" t="s">
        <v>200</v>
      </c>
      <c r="G21" s="3">
        <v>5.2382099999999996</v>
      </c>
      <c r="H21" s="3" t="s">
        <v>200</v>
      </c>
      <c r="I21" s="3" t="s">
        <v>200</v>
      </c>
      <c r="J21" s="3" t="s">
        <v>200</v>
      </c>
      <c r="K21" s="3" t="s">
        <v>200</v>
      </c>
      <c r="L21" s="3" t="s">
        <v>200</v>
      </c>
      <c r="M21" s="3" t="s">
        <v>200</v>
      </c>
      <c r="N21" s="3"/>
      <c r="O21" s="3"/>
    </row>
    <row r="22" spans="1:15" x14ac:dyDescent="0.25">
      <c r="A22" s="3" t="s">
        <v>207</v>
      </c>
      <c r="B22" s="3" t="s">
        <v>208</v>
      </c>
      <c r="C22" s="3" t="s">
        <v>200</v>
      </c>
      <c r="D22" s="3" t="s">
        <v>200</v>
      </c>
      <c r="E22" s="3">
        <v>10.659649999999999</v>
      </c>
      <c r="F22" s="3" t="s">
        <v>200</v>
      </c>
      <c r="G22" s="3" t="s">
        <v>200</v>
      </c>
      <c r="H22" s="3" t="s">
        <v>200</v>
      </c>
      <c r="I22" s="3" t="s">
        <v>200</v>
      </c>
      <c r="J22" s="3" t="s">
        <v>200</v>
      </c>
      <c r="K22" s="3" t="s">
        <v>200</v>
      </c>
      <c r="L22" s="3" t="s">
        <v>200</v>
      </c>
      <c r="M22" s="3" t="s">
        <v>200</v>
      </c>
      <c r="N22" s="3"/>
      <c r="O22" s="3"/>
    </row>
    <row r="23" spans="1:15" x14ac:dyDescent="0.25">
      <c r="A23" s="3" t="s">
        <v>207</v>
      </c>
      <c r="B23" s="3" t="s">
        <v>257</v>
      </c>
      <c r="C23" s="3" t="s">
        <v>200</v>
      </c>
      <c r="D23" s="3">
        <v>1.79863</v>
      </c>
      <c r="E23" s="3" t="s">
        <v>200</v>
      </c>
      <c r="F23" s="3" t="s">
        <v>200</v>
      </c>
      <c r="G23" s="3" t="s">
        <v>200</v>
      </c>
      <c r="H23" s="3" t="s">
        <v>200</v>
      </c>
      <c r="I23" s="3">
        <v>1.9405699999999999</v>
      </c>
      <c r="J23" s="3" t="s">
        <v>200</v>
      </c>
      <c r="K23" s="3" t="s">
        <v>200</v>
      </c>
      <c r="L23" s="3" t="s">
        <v>200</v>
      </c>
      <c r="M23" s="3" t="s">
        <v>200</v>
      </c>
      <c r="N23" s="3"/>
      <c r="O23" s="3"/>
    </row>
    <row r="24" spans="1:15" x14ac:dyDescent="0.25">
      <c r="A24" s="3" t="s">
        <v>207</v>
      </c>
      <c r="B24" s="3" t="s">
        <v>210</v>
      </c>
      <c r="C24" s="3" t="s">
        <v>200</v>
      </c>
      <c r="D24" s="3" t="s">
        <v>200</v>
      </c>
      <c r="E24" s="3" t="s">
        <v>200</v>
      </c>
      <c r="F24" s="3" t="s">
        <v>200</v>
      </c>
      <c r="G24" s="3">
        <v>6.49796</v>
      </c>
      <c r="H24" s="3" t="s">
        <v>200</v>
      </c>
      <c r="I24" s="3" t="s">
        <v>200</v>
      </c>
      <c r="J24" s="3" t="s">
        <v>200</v>
      </c>
      <c r="K24" s="3" t="s">
        <v>200</v>
      </c>
      <c r="L24" s="3" t="s">
        <v>200</v>
      </c>
      <c r="M24" s="3" t="s">
        <v>200</v>
      </c>
      <c r="N24" s="3"/>
      <c r="O24" s="3"/>
    </row>
    <row r="25" spans="1:15" x14ac:dyDescent="0.25">
      <c r="A25" s="3" t="s">
        <v>207</v>
      </c>
      <c r="B25" s="3" t="s">
        <v>211</v>
      </c>
      <c r="C25" s="3" t="s">
        <v>200</v>
      </c>
      <c r="D25" s="3" t="s">
        <v>200</v>
      </c>
      <c r="E25" s="3" t="s">
        <v>200</v>
      </c>
      <c r="F25" s="3" t="s">
        <v>200</v>
      </c>
      <c r="G25" s="3" t="s">
        <v>200</v>
      </c>
      <c r="H25" s="3" t="s">
        <v>200</v>
      </c>
      <c r="I25" s="3" t="s">
        <v>200</v>
      </c>
      <c r="J25" s="3" t="s">
        <v>200</v>
      </c>
      <c r="K25" s="3">
        <v>2.7104400000000002</v>
      </c>
      <c r="L25" s="3" t="s">
        <v>200</v>
      </c>
      <c r="M25" s="3" t="s">
        <v>200</v>
      </c>
      <c r="N25" s="3"/>
      <c r="O25" s="3"/>
    </row>
    <row r="26" spans="1:15" x14ac:dyDescent="0.25">
      <c r="A26" s="3" t="s">
        <v>207</v>
      </c>
      <c r="B26" s="3" t="s">
        <v>213</v>
      </c>
      <c r="C26" s="3">
        <v>0.81843999999999995</v>
      </c>
      <c r="D26" s="3" t="s">
        <v>200</v>
      </c>
      <c r="E26" s="3" t="s">
        <v>200</v>
      </c>
      <c r="F26" s="3" t="s">
        <v>200</v>
      </c>
      <c r="G26" s="3" t="s">
        <v>200</v>
      </c>
      <c r="H26" s="3">
        <v>0.87119999999999997</v>
      </c>
      <c r="I26" s="3" t="s">
        <v>200</v>
      </c>
      <c r="J26" s="3" t="s">
        <v>200</v>
      </c>
      <c r="K26" s="3" t="s">
        <v>200</v>
      </c>
      <c r="L26" s="3" t="s">
        <v>200</v>
      </c>
      <c r="M26" s="3" t="s">
        <v>200</v>
      </c>
      <c r="N26" s="3"/>
      <c r="O26" s="3"/>
    </row>
    <row r="27" spans="1:15" x14ac:dyDescent="0.25">
      <c r="A27" s="3" t="s">
        <v>207</v>
      </c>
      <c r="B27" s="3" t="s">
        <v>215</v>
      </c>
      <c r="C27" s="3">
        <v>1.24577</v>
      </c>
      <c r="D27" s="3" t="s">
        <v>200</v>
      </c>
      <c r="E27" s="3" t="s">
        <v>200</v>
      </c>
      <c r="F27" s="3" t="s">
        <v>200</v>
      </c>
      <c r="G27" s="3" t="s">
        <v>200</v>
      </c>
      <c r="H27" s="3" t="s">
        <v>200</v>
      </c>
      <c r="I27" s="3" t="s">
        <v>200</v>
      </c>
      <c r="J27" s="3" t="s">
        <v>200</v>
      </c>
      <c r="K27" s="3" t="s">
        <v>200</v>
      </c>
      <c r="L27" s="3" t="s">
        <v>200</v>
      </c>
      <c r="M27" s="3" t="s">
        <v>200</v>
      </c>
      <c r="N27" s="3"/>
      <c r="O27" s="3"/>
    </row>
    <row r="28" spans="1:15" x14ac:dyDescent="0.25">
      <c r="A28" s="3" t="s">
        <v>207</v>
      </c>
      <c r="B28" s="3" t="s">
        <v>261</v>
      </c>
      <c r="C28" s="3" t="s">
        <v>200</v>
      </c>
      <c r="D28" s="3" t="s">
        <v>200</v>
      </c>
      <c r="E28" s="3" t="s">
        <v>200</v>
      </c>
      <c r="F28" s="3" t="s">
        <v>200</v>
      </c>
      <c r="G28" s="3">
        <v>7.5488200000000001</v>
      </c>
      <c r="H28" s="3" t="s">
        <v>200</v>
      </c>
      <c r="I28" s="3" t="s">
        <v>200</v>
      </c>
      <c r="J28" s="3" t="s">
        <v>200</v>
      </c>
      <c r="K28" s="3" t="s">
        <v>200</v>
      </c>
      <c r="L28" s="3" t="s">
        <v>200</v>
      </c>
      <c r="M28" s="3" t="s">
        <v>200</v>
      </c>
      <c r="N28" s="3"/>
      <c r="O28" s="3"/>
    </row>
    <row r="29" spans="1:15" x14ac:dyDescent="0.25">
      <c r="A29" s="3" t="s">
        <v>207</v>
      </c>
      <c r="B29" s="3" t="s">
        <v>216</v>
      </c>
      <c r="C29" s="3" t="s">
        <v>200</v>
      </c>
      <c r="D29" s="3">
        <v>2.62765</v>
      </c>
      <c r="E29" s="3" t="s">
        <v>200</v>
      </c>
      <c r="F29" s="3" t="s">
        <v>200</v>
      </c>
      <c r="G29" s="3" t="s">
        <v>200</v>
      </c>
      <c r="H29" s="3" t="s">
        <v>200</v>
      </c>
      <c r="I29" s="3">
        <v>4.5422599999999997</v>
      </c>
      <c r="J29" s="3" t="s">
        <v>200</v>
      </c>
      <c r="K29" s="3" t="s">
        <v>200</v>
      </c>
      <c r="L29" s="3" t="s">
        <v>200</v>
      </c>
      <c r="M29" s="3" t="s">
        <v>200</v>
      </c>
      <c r="N29" s="3"/>
      <c r="O29" s="3"/>
    </row>
    <row r="30" spans="1:15" x14ac:dyDescent="0.25">
      <c r="A30" s="3" t="s">
        <v>207</v>
      </c>
      <c r="B30" s="3" t="s">
        <v>217</v>
      </c>
      <c r="C30" s="3">
        <v>0.29299999999999998</v>
      </c>
      <c r="D30" s="3" t="s">
        <v>200</v>
      </c>
      <c r="E30" s="3" t="s">
        <v>200</v>
      </c>
      <c r="F30" s="3" t="s">
        <v>200</v>
      </c>
      <c r="G30" s="3" t="s">
        <v>200</v>
      </c>
      <c r="H30" s="3">
        <v>0.17588000000000001</v>
      </c>
      <c r="I30" s="3" t="s">
        <v>200</v>
      </c>
      <c r="J30" s="3" t="s">
        <v>200</v>
      </c>
      <c r="K30" s="3" t="s">
        <v>200</v>
      </c>
      <c r="L30" s="3" t="s">
        <v>200</v>
      </c>
      <c r="M30" s="3" t="s">
        <v>200</v>
      </c>
      <c r="N30" s="3"/>
      <c r="O30" s="3"/>
    </row>
    <row r="31" spans="1:15" x14ac:dyDescent="0.25">
      <c r="A31" s="3" t="s">
        <v>218</v>
      </c>
      <c r="B31" s="3" t="s">
        <v>246</v>
      </c>
      <c r="C31" s="3" t="s">
        <v>200</v>
      </c>
      <c r="D31" s="3" t="s">
        <v>200</v>
      </c>
      <c r="E31" s="3" t="s">
        <v>200</v>
      </c>
      <c r="F31" s="3">
        <v>24.179400000000001</v>
      </c>
      <c r="G31" s="3" t="s">
        <v>200</v>
      </c>
      <c r="H31" s="3" t="s">
        <v>200</v>
      </c>
      <c r="I31" s="3" t="s">
        <v>200</v>
      </c>
      <c r="J31" s="3" t="s">
        <v>200</v>
      </c>
      <c r="K31" s="3" t="s">
        <v>200</v>
      </c>
      <c r="L31" s="3" t="s">
        <v>200</v>
      </c>
      <c r="M31" s="3" t="s">
        <v>200</v>
      </c>
      <c r="N31" s="3"/>
      <c r="O31" s="3"/>
    </row>
    <row r="32" spans="1:15" x14ac:dyDescent="0.25">
      <c r="A32" s="3" t="s">
        <v>218</v>
      </c>
      <c r="B32" s="3" t="s">
        <v>219</v>
      </c>
      <c r="C32" s="3" t="s">
        <v>200</v>
      </c>
      <c r="D32" s="3" t="s">
        <v>200</v>
      </c>
      <c r="E32" s="3" t="s">
        <v>200</v>
      </c>
      <c r="F32" s="3" t="s">
        <v>200</v>
      </c>
      <c r="G32" s="3">
        <v>17.391690000000001</v>
      </c>
      <c r="H32" s="3" t="s">
        <v>200</v>
      </c>
      <c r="I32" s="3" t="s">
        <v>200</v>
      </c>
      <c r="J32" s="3" t="s">
        <v>200</v>
      </c>
      <c r="K32" s="3" t="s">
        <v>200</v>
      </c>
      <c r="L32" s="3" t="s">
        <v>200</v>
      </c>
      <c r="M32" s="3" t="s">
        <v>200</v>
      </c>
      <c r="N32" s="3"/>
      <c r="O32" s="3"/>
    </row>
    <row r="33" spans="1:15" x14ac:dyDescent="0.25">
      <c r="A33" s="3" t="s">
        <v>218</v>
      </c>
      <c r="B33" s="3" t="s">
        <v>247</v>
      </c>
      <c r="C33" s="3" t="s">
        <v>200</v>
      </c>
      <c r="D33" s="3">
        <v>0.84643000000000002</v>
      </c>
      <c r="E33" s="3" t="s">
        <v>200</v>
      </c>
      <c r="F33" s="3" t="s">
        <v>200</v>
      </c>
      <c r="G33" s="3" t="s">
        <v>200</v>
      </c>
      <c r="H33" s="3">
        <v>3.5438200000000002</v>
      </c>
      <c r="I33" s="3" t="s">
        <v>200</v>
      </c>
      <c r="J33" s="3" t="s">
        <v>200</v>
      </c>
      <c r="K33" s="3" t="s">
        <v>200</v>
      </c>
      <c r="L33" s="3" t="s">
        <v>200</v>
      </c>
      <c r="M33" s="3" t="s">
        <v>200</v>
      </c>
      <c r="N33" s="3"/>
      <c r="O33" s="3"/>
    </row>
    <row r="34" spans="1:15" x14ac:dyDescent="0.25">
      <c r="A34" s="3" t="s">
        <v>218</v>
      </c>
      <c r="B34" s="3" t="s">
        <v>221</v>
      </c>
      <c r="C34" s="3" t="s">
        <v>200</v>
      </c>
      <c r="D34" s="3" t="s">
        <v>200</v>
      </c>
      <c r="E34" s="3">
        <v>17.009039999999999</v>
      </c>
      <c r="F34" s="3" t="s">
        <v>200</v>
      </c>
      <c r="G34" s="3" t="s">
        <v>200</v>
      </c>
      <c r="H34" s="3" t="s">
        <v>200</v>
      </c>
      <c r="I34" s="3" t="s">
        <v>200</v>
      </c>
      <c r="J34" s="3" t="s">
        <v>200</v>
      </c>
      <c r="K34" s="3">
        <v>18.323519999999998</v>
      </c>
      <c r="L34" s="3" t="s">
        <v>200</v>
      </c>
      <c r="M34" s="3" t="s">
        <v>200</v>
      </c>
      <c r="N34" s="3"/>
      <c r="O34" s="3"/>
    </row>
    <row r="35" spans="1:15" x14ac:dyDescent="0.25">
      <c r="A35" s="3" t="s">
        <v>222</v>
      </c>
      <c r="B35" s="3" t="s">
        <v>223</v>
      </c>
      <c r="C35" s="3" t="s">
        <v>200</v>
      </c>
      <c r="D35" s="3" t="s">
        <v>200</v>
      </c>
      <c r="E35" s="3" t="s">
        <v>200</v>
      </c>
      <c r="F35" s="3" t="s">
        <v>200</v>
      </c>
      <c r="G35" s="3" t="s">
        <v>200</v>
      </c>
      <c r="H35" s="3">
        <v>0.1042</v>
      </c>
      <c r="I35" s="3" t="s">
        <v>200</v>
      </c>
      <c r="J35" s="3" t="s">
        <v>200</v>
      </c>
      <c r="K35" s="3" t="s">
        <v>200</v>
      </c>
      <c r="L35" s="3" t="s">
        <v>200</v>
      </c>
      <c r="M35" s="3" t="s">
        <v>200</v>
      </c>
      <c r="N35" s="3"/>
      <c r="O35" s="3"/>
    </row>
    <row r="36" spans="1:15" x14ac:dyDescent="0.25">
      <c r="A36" s="3" t="s">
        <v>222</v>
      </c>
      <c r="B36" s="3" t="s">
        <v>225</v>
      </c>
      <c r="C36" s="3">
        <v>2.5031599999999998</v>
      </c>
      <c r="D36" s="3" t="s">
        <v>200</v>
      </c>
      <c r="E36" s="3" t="s">
        <v>200</v>
      </c>
      <c r="F36" s="3" t="s">
        <v>200</v>
      </c>
      <c r="G36" s="3">
        <v>5.3464700000000001</v>
      </c>
      <c r="H36" s="3" t="s">
        <v>200</v>
      </c>
      <c r="I36" s="3" t="s">
        <v>200</v>
      </c>
      <c r="J36" s="3" t="s">
        <v>200</v>
      </c>
      <c r="K36" s="3" t="s">
        <v>200</v>
      </c>
      <c r="L36" s="3" t="s">
        <v>200</v>
      </c>
      <c r="M36" s="3" t="s">
        <v>200</v>
      </c>
      <c r="N36" s="3"/>
      <c r="O36" s="3"/>
    </row>
    <row r="37" spans="1:15" x14ac:dyDescent="0.25">
      <c r="A37" s="3" t="s">
        <v>222</v>
      </c>
      <c r="B37" s="3" t="s">
        <v>226</v>
      </c>
      <c r="C37" s="3" t="s">
        <v>200</v>
      </c>
      <c r="D37" s="3" t="s">
        <v>200</v>
      </c>
      <c r="E37" s="3" t="s">
        <v>200</v>
      </c>
      <c r="F37" s="3" t="s">
        <v>200</v>
      </c>
      <c r="G37" s="3">
        <v>4.5386899999999999</v>
      </c>
      <c r="H37" s="3" t="s">
        <v>200</v>
      </c>
      <c r="I37" s="3" t="s">
        <v>200</v>
      </c>
      <c r="J37" s="3" t="s">
        <v>200</v>
      </c>
      <c r="K37" s="3">
        <v>8.24695</v>
      </c>
      <c r="L37" s="3" t="s">
        <v>200</v>
      </c>
      <c r="M37" s="3" t="s">
        <v>200</v>
      </c>
      <c r="N37" s="3"/>
      <c r="O37" s="3"/>
    </row>
    <row r="38" spans="1:15" x14ac:dyDescent="0.25">
      <c r="A38" s="3" t="s">
        <v>222</v>
      </c>
      <c r="B38" s="3" t="s">
        <v>248</v>
      </c>
      <c r="C38" s="3">
        <v>0.52566999999999997</v>
      </c>
      <c r="D38" s="3" t="s">
        <v>200</v>
      </c>
      <c r="E38" s="3" t="s">
        <v>200</v>
      </c>
      <c r="F38" s="3" t="s">
        <v>200</v>
      </c>
      <c r="G38" s="3" t="s">
        <v>200</v>
      </c>
      <c r="H38" s="3" t="s">
        <v>200</v>
      </c>
      <c r="I38" s="3">
        <v>0.53242</v>
      </c>
      <c r="J38" s="3" t="s">
        <v>200</v>
      </c>
      <c r="K38" s="3" t="s">
        <v>200</v>
      </c>
      <c r="L38" s="3" t="s">
        <v>200</v>
      </c>
      <c r="M38" s="3" t="s">
        <v>200</v>
      </c>
      <c r="N38" s="3"/>
      <c r="O38" s="3"/>
    </row>
    <row r="39" spans="1:15" x14ac:dyDescent="0.25">
      <c r="A39" s="3" t="s">
        <v>222</v>
      </c>
      <c r="B39" s="3" t="s">
        <v>249</v>
      </c>
      <c r="C39" s="3" t="s">
        <v>200</v>
      </c>
      <c r="D39" s="3">
        <v>0</v>
      </c>
      <c r="E39" s="3" t="s">
        <v>200</v>
      </c>
      <c r="F39" s="3" t="s">
        <v>200</v>
      </c>
      <c r="G39" s="3" t="s">
        <v>200</v>
      </c>
      <c r="H39" s="3" t="s">
        <v>200</v>
      </c>
      <c r="I39" s="3" t="s">
        <v>200</v>
      </c>
      <c r="J39" s="3" t="s">
        <v>200</v>
      </c>
      <c r="K39" s="3" t="s">
        <v>200</v>
      </c>
      <c r="L39" s="3" t="s">
        <v>200</v>
      </c>
      <c r="M39" s="3" t="s">
        <v>200</v>
      </c>
      <c r="N39" s="3"/>
      <c r="O39" s="3"/>
    </row>
    <row r="40" spans="1:15" x14ac:dyDescent="0.25">
      <c r="A40" s="3" t="s">
        <v>222</v>
      </c>
      <c r="B40" s="3" t="s">
        <v>250</v>
      </c>
      <c r="C40" s="3" t="s">
        <v>200</v>
      </c>
      <c r="D40" s="3" t="s">
        <v>200</v>
      </c>
      <c r="E40" s="3" t="s">
        <v>200</v>
      </c>
      <c r="F40" s="3">
        <v>7.6201100000000004</v>
      </c>
      <c r="G40" s="3" t="s">
        <v>200</v>
      </c>
      <c r="H40" s="3" t="s">
        <v>200</v>
      </c>
      <c r="I40" s="3" t="s">
        <v>200</v>
      </c>
      <c r="J40" s="3" t="s">
        <v>200</v>
      </c>
      <c r="K40" s="3" t="s">
        <v>200</v>
      </c>
      <c r="L40" s="3" t="s">
        <v>200</v>
      </c>
      <c r="M40" s="3" t="s">
        <v>200</v>
      </c>
      <c r="N40" s="3"/>
      <c r="O40" s="3"/>
    </row>
    <row r="41" spans="1:15" x14ac:dyDescent="0.25">
      <c r="A41" s="3" t="s">
        <v>222</v>
      </c>
      <c r="B41" s="3" t="s">
        <v>266</v>
      </c>
      <c r="C41" s="3" t="s">
        <v>200</v>
      </c>
      <c r="D41" s="3" t="s">
        <v>200</v>
      </c>
      <c r="E41" s="3" t="s">
        <v>200</v>
      </c>
      <c r="F41" s="3" t="s">
        <v>200</v>
      </c>
      <c r="G41" s="3" t="s">
        <v>200</v>
      </c>
      <c r="H41" s="3" t="s">
        <v>200</v>
      </c>
      <c r="I41" s="3">
        <v>13.022489999999999</v>
      </c>
      <c r="J41" s="3" t="s">
        <v>200</v>
      </c>
      <c r="K41" s="3" t="s">
        <v>200</v>
      </c>
      <c r="L41" s="3" t="s">
        <v>200</v>
      </c>
      <c r="M41" s="3" t="s">
        <v>200</v>
      </c>
      <c r="N41" s="3"/>
      <c r="O41" s="3"/>
    </row>
    <row r="42" spans="1:15" x14ac:dyDescent="0.25">
      <c r="A42" s="3" t="s">
        <v>222</v>
      </c>
      <c r="B42" s="3" t="s">
        <v>251</v>
      </c>
      <c r="C42" s="3" t="s">
        <v>200</v>
      </c>
      <c r="D42" s="3" t="s">
        <v>200</v>
      </c>
      <c r="E42" s="3" t="s">
        <v>200</v>
      </c>
      <c r="F42" s="3">
        <v>0.65766000000000002</v>
      </c>
      <c r="G42" s="3" t="s">
        <v>200</v>
      </c>
      <c r="H42" s="3" t="s">
        <v>200</v>
      </c>
      <c r="I42" s="3" t="s">
        <v>200</v>
      </c>
      <c r="J42" s="3" t="s">
        <v>200</v>
      </c>
      <c r="K42" s="3" t="s">
        <v>200</v>
      </c>
      <c r="L42" s="3" t="s">
        <v>200</v>
      </c>
      <c r="M42" s="3" t="s">
        <v>200</v>
      </c>
      <c r="N42" s="3"/>
      <c r="O42" s="3"/>
    </row>
    <row r="43" spans="1:15" x14ac:dyDescent="0.25">
      <c r="A43" s="3" t="s">
        <v>222</v>
      </c>
      <c r="B43" s="3" t="s">
        <v>227</v>
      </c>
      <c r="C43" s="3">
        <v>0.81611999999999996</v>
      </c>
      <c r="D43" s="3" t="s">
        <v>200</v>
      </c>
      <c r="E43" s="3" t="s">
        <v>200</v>
      </c>
      <c r="F43" s="3" t="s">
        <v>200</v>
      </c>
      <c r="G43" s="3" t="s">
        <v>200</v>
      </c>
      <c r="H43" s="3">
        <v>1.2398499999999999</v>
      </c>
      <c r="I43" s="3" t="s">
        <v>200</v>
      </c>
      <c r="J43" s="3" t="s">
        <v>200</v>
      </c>
      <c r="K43" s="3" t="s">
        <v>200</v>
      </c>
      <c r="L43" s="3" t="s">
        <v>200</v>
      </c>
      <c r="M43" s="3" t="s">
        <v>200</v>
      </c>
      <c r="N43" s="3"/>
      <c r="O43" s="3"/>
    </row>
    <row r="44" spans="1:15" x14ac:dyDescent="0.25">
      <c r="A44" s="3" t="s">
        <v>228</v>
      </c>
      <c r="B44" s="3" t="s">
        <v>229</v>
      </c>
      <c r="C44" s="3" t="s">
        <v>200</v>
      </c>
      <c r="D44" s="3">
        <v>0.78580000000000005</v>
      </c>
      <c r="E44" s="3" t="s">
        <v>200</v>
      </c>
      <c r="F44" s="3" t="s">
        <v>200</v>
      </c>
      <c r="G44" s="3">
        <v>0.27968999999999999</v>
      </c>
      <c r="H44" s="3" t="s">
        <v>200</v>
      </c>
      <c r="I44" s="3" t="s">
        <v>200</v>
      </c>
      <c r="J44" s="3" t="s">
        <v>200</v>
      </c>
      <c r="K44" s="3">
        <v>1.0079800000000001</v>
      </c>
      <c r="L44" s="3" t="s">
        <v>200</v>
      </c>
      <c r="M44" s="3" t="s">
        <v>200</v>
      </c>
      <c r="N44" s="3"/>
      <c r="O44" s="3"/>
    </row>
    <row r="45" spans="1:15" x14ac:dyDescent="0.25">
      <c r="A45" s="3" t="s">
        <v>228</v>
      </c>
      <c r="B45" s="3" t="s">
        <v>230</v>
      </c>
      <c r="C45" s="3">
        <v>0</v>
      </c>
      <c r="D45" s="3" t="s">
        <v>200</v>
      </c>
      <c r="E45" s="3" t="s">
        <v>200</v>
      </c>
      <c r="F45" s="3" t="s">
        <v>200</v>
      </c>
      <c r="G45" s="3" t="s">
        <v>200</v>
      </c>
      <c r="H45" s="3" t="s">
        <v>200</v>
      </c>
      <c r="I45" s="3" t="s">
        <v>200</v>
      </c>
      <c r="J45" s="3" t="s">
        <v>200</v>
      </c>
      <c r="K45" s="3" t="s">
        <v>200</v>
      </c>
      <c r="L45" s="3" t="s">
        <v>200</v>
      </c>
      <c r="M45" s="3" t="s">
        <v>200</v>
      </c>
      <c r="N45" s="3"/>
      <c r="O45" s="3"/>
    </row>
    <row r="46" spans="1:15" x14ac:dyDescent="0.25">
      <c r="A46" s="3" t="s">
        <v>228</v>
      </c>
      <c r="B46" s="3" t="s">
        <v>232</v>
      </c>
      <c r="C46" s="3" t="s">
        <v>200</v>
      </c>
      <c r="D46" s="3" t="s">
        <v>200</v>
      </c>
      <c r="E46" s="3">
        <v>0.25735999999999998</v>
      </c>
      <c r="F46" s="3" t="s">
        <v>200</v>
      </c>
      <c r="G46" s="3" t="s">
        <v>200</v>
      </c>
      <c r="H46" s="3" t="s">
        <v>200</v>
      </c>
      <c r="I46" s="3">
        <v>0.26912999999999998</v>
      </c>
      <c r="J46" s="3" t="s">
        <v>200</v>
      </c>
      <c r="K46" s="3" t="s">
        <v>200</v>
      </c>
      <c r="L46" s="3" t="s">
        <v>200</v>
      </c>
      <c r="M46" s="3" t="s">
        <v>200</v>
      </c>
      <c r="N46" s="3"/>
      <c r="O46" s="3"/>
    </row>
    <row r="47" spans="1:15" x14ac:dyDescent="0.25">
      <c r="A47" s="3" t="s">
        <v>228</v>
      </c>
      <c r="B47" s="3" t="s">
        <v>233</v>
      </c>
      <c r="C47" s="3">
        <v>0.59636</v>
      </c>
      <c r="D47" s="3" t="s">
        <v>200</v>
      </c>
      <c r="E47" s="3" t="s">
        <v>200</v>
      </c>
      <c r="F47" s="3">
        <v>0.93884999999999996</v>
      </c>
      <c r="G47" s="3" t="s">
        <v>200</v>
      </c>
      <c r="H47" s="3" t="s">
        <v>200</v>
      </c>
      <c r="I47" s="3" t="s">
        <v>200</v>
      </c>
      <c r="J47" s="3" t="s">
        <v>200</v>
      </c>
      <c r="K47" s="3" t="s">
        <v>200</v>
      </c>
      <c r="L47" s="3" t="s">
        <v>200</v>
      </c>
      <c r="M47" s="3" t="s">
        <v>200</v>
      </c>
      <c r="N47" s="3"/>
      <c r="O47" s="3"/>
    </row>
    <row r="48" spans="1:15" x14ac:dyDescent="0.25">
      <c r="A48" s="3" t="s">
        <v>228</v>
      </c>
      <c r="B48" s="3" t="s">
        <v>234</v>
      </c>
      <c r="C48" s="3" t="s">
        <v>200</v>
      </c>
      <c r="D48" s="3" t="s">
        <v>200</v>
      </c>
      <c r="E48" s="3" t="s">
        <v>200</v>
      </c>
      <c r="F48" s="3" t="s">
        <v>200</v>
      </c>
      <c r="G48" s="3" t="s">
        <v>200</v>
      </c>
      <c r="H48" s="3" t="s">
        <v>200</v>
      </c>
      <c r="I48" s="3" t="s">
        <v>200</v>
      </c>
      <c r="J48" s="3" t="s">
        <v>200</v>
      </c>
      <c r="K48" s="3">
        <v>1.3411200000000001</v>
      </c>
      <c r="L48" s="3" t="s">
        <v>200</v>
      </c>
      <c r="M48" s="3" t="s">
        <v>200</v>
      </c>
      <c r="N48" s="3"/>
      <c r="O48" s="3"/>
    </row>
    <row r="49" spans="1:15" x14ac:dyDescent="0.25">
      <c r="A49" s="3" t="s">
        <v>228</v>
      </c>
      <c r="B49" s="3" t="s">
        <v>252</v>
      </c>
      <c r="C49" s="3" t="s">
        <v>200</v>
      </c>
      <c r="D49" s="3" t="s">
        <v>200</v>
      </c>
      <c r="E49" s="3">
        <v>0.69367000000000001</v>
      </c>
      <c r="F49" s="3" t="s">
        <v>200</v>
      </c>
      <c r="G49" s="3" t="s">
        <v>200</v>
      </c>
      <c r="H49" s="3" t="s">
        <v>200</v>
      </c>
      <c r="I49" s="3">
        <v>0.97743999999999998</v>
      </c>
      <c r="J49" s="3" t="s">
        <v>200</v>
      </c>
      <c r="K49" s="3" t="s">
        <v>200</v>
      </c>
      <c r="L49" s="3" t="s">
        <v>200</v>
      </c>
      <c r="M49" s="3" t="s">
        <v>200</v>
      </c>
      <c r="N49" s="3"/>
      <c r="O49" s="3"/>
    </row>
    <row r="50" spans="1:15" x14ac:dyDescent="0.25">
      <c r="A50" s="3" t="s">
        <v>228</v>
      </c>
      <c r="B50" s="3" t="s">
        <v>235</v>
      </c>
      <c r="C50" s="3" t="s">
        <v>200</v>
      </c>
      <c r="D50" s="3" t="s">
        <v>200</v>
      </c>
      <c r="E50" s="3" t="s">
        <v>200</v>
      </c>
      <c r="F50" s="3" t="s">
        <v>200</v>
      </c>
      <c r="G50" s="3">
        <v>6.7860000000000004E-2</v>
      </c>
      <c r="H50" s="3" t="s">
        <v>200</v>
      </c>
      <c r="I50" s="3" t="s">
        <v>200</v>
      </c>
      <c r="J50" s="3" t="s">
        <v>200</v>
      </c>
      <c r="K50" s="3" t="s">
        <v>200</v>
      </c>
      <c r="L50" s="3" t="s">
        <v>200</v>
      </c>
      <c r="M50" s="3" t="s">
        <v>200</v>
      </c>
      <c r="N50" s="3"/>
      <c r="O50" s="3"/>
    </row>
    <row r="51" spans="1:15" x14ac:dyDescent="0.25">
      <c r="A51" s="3" t="s">
        <v>228</v>
      </c>
      <c r="B51" s="3" t="s">
        <v>236</v>
      </c>
      <c r="C51" s="3" t="s">
        <v>200</v>
      </c>
      <c r="D51" s="3" t="s">
        <v>200</v>
      </c>
      <c r="E51" s="3" t="s">
        <v>200</v>
      </c>
      <c r="F51" s="3">
        <v>8.5040000000000004E-2</v>
      </c>
      <c r="G51" s="3" t="s">
        <v>200</v>
      </c>
      <c r="H51" s="3" t="s">
        <v>200</v>
      </c>
      <c r="I51" s="3" t="s">
        <v>200</v>
      </c>
      <c r="J51" s="3" t="s">
        <v>200</v>
      </c>
      <c r="K51" s="3" t="s">
        <v>200</v>
      </c>
      <c r="L51" s="3" t="s">
        <v>200</v>
      </c>
      <c r="M51" s="3" t="s">
        <v>200</v>
      </c>
      <c r="N51" s="3"/>
      <c r="O51" s="3"/>
    </row>
    <row r="52" spans="1:15" x14ac:dyDescent="0.25">
      <c r="A52" s="3" t="s">
        <v>228</v>
      </c>
      <c r="B52" s="3" t="s">
        <v>237</v>
      </c>
      <c r="C52" s="3" t="s">
        <v>200</v>
      </c>
      <c r="D52" s="3" t="s">
        <v>200</v>
      </c>
      <c r="E52" s="3" t="s">
        <v>200</v>
      </c>
      <c r="F52" s="3">
        <v>0.90917999999999999</v>
      </c>
      <c r="G52" s="3" t="s">
        <v>200</v>
      </c>
      <c r="H52" s="3">
        <v>1.9712099999999999</v>
      </c>
      <c r="I52" s="3" t="s">
        <v>200</v>
      </c>
      <c r="J52" s="3" t="s">
        <v>200</v>
      </c>
      <c r="K52" s="3" t="s">
        <v>200</v>
      </c>
      <c r="L52" s="3" t="s">
        <v>200</v>
      </c>
      <c r="M52" s="3" t="s">
        <v>200</v>
      </c>
      <c r="N52" s="3"/>
      <c r="O52" s="3"/>
    </row>
    <row r="53" spans="1:15" x14ac:dyDescent="0.25">
      <c r="A53" s="3" t="s">
        <v>228</v>
      </c>
      <c r="B53" s="3" t="s">
        <v>238</v>
      </c>
      <c r="C53" s="3" t="s">
        <v>200</v>
      </c>
      <c r="D53" s="3" t="s">
        <v>200</v>
      </c>
      <c r="E53" s="3">
        <v>0</v>
      </c>
      <c r="F53" s="3" t="s">
        <v>200</v>
      </c>
      <c r="G53" s="3" t="s">
        <v>200</v>
      </c>
      <c r="H53" s="3" t="s">
        <v>200</v>
      </c>
      <c r="I53" s="3" t="s">
        <v>200</v>
      </c>
      <c r="J53" s="3" t="s">
        <v>200</v>
      </c>
      <c r="K53" s="3" t="s">
        <v>200</v>
      </c>
      <c r="L53" s="3" t="s">
        <v>200</v>
      </c>
      <c r="M53" s="3" t="s">
        <v>200</v>
      </c>
      <c r="N53" s="3"/>
      <c r="O53" s="3"/>
    </row>
    <row r="54" spans="1:15" x14ac:dyDescent="0.25">
      <c r="A54" s="3" t="s">
        <v>228</v>
      </c>
      <c r="B54" s="3" t="s">
        <v>253</v>
      </c>
      <c r="C54" s="3" t="s">
        <v>200</v>
      </c>
      <c r="D54" s="3">
        <v>5.6870599999999998</v>
      </c>
      <c r="E54" s="3" t="s">
        <v>200</v>
      </c>
      <c r="F54" s="3">
        <v>3.0191300000000001</v>
      </c>
      <c r="G54" s="3" t="s">
        <v>200</v>
      </c>
      <c r="H54" s="3" t="s">
        <v>200</v>
      </c>
      <c r="I54" s="3">
        <v>4.5822599999999998</v>
      </c>
      <c r="J54" s="3" t="s">
        <v>200</v>
      </c>
      <c r="K54" s="3">
        <v>3.79616</v>
      </c>
      <c r="L54" s="3" t="s">
        <v>200</v>
      </c>
      <c r="M54" s="3" t="s">
        <v>200</v>
      </c>
      <c r="N54" s="3"/>
      <c r="O54" s="3"/>
    </row>
    <row r="55" spans="1:15" x14ac:dyDescent="0.25">
      <c r="A55" s="3" t="s">
        <v>228</v>
      </c>
      <c r="B55" s="3" t="s">
        <v>239</v>
      </c>
      <c r="C55" s="3" t="s">
        <v>200</v>
      </c>
      <c r="D55" s="3">
        <v>0.23529</v>
      </c>
      <c r="E55" s="3" t="s">
        <v>200</v>
      </c>
      <c r="F55" s="3" t="s">
        <v>200</v>
      </c>
      <c r="G55" s="3" t="s">
        <v>200</v>
      </c>
      <c r="H55" s="3" t="s">
        <v>200</v>
      </c>
      <c r="I55" s="3">
        <v>0.77722000000000002</v>
      </c>
      <c r="J55" s="3">
        <v>1.08928</v>
      </c>
      <c r="K55" s="3" t="s">
        <v>200</v>
      </c>
      <c r="L55" s="3" t="s">
        <v>200</v>
      </c>
      <c r="M55" s="3" t="s">
        <v>200</v>
      </c>
      <c r="N55" s="3"/>
      <c r="O55" s="3"/>
    </row>
    <row r="56" spans="1:15" x14ac:dyDescent="0.25">
      <c r="A56" s="3" t="s">
        <v>228</v>
      </c>
      <c r="B56" s="3" t="s">
        <v>240</v>
      </c>
      <c r="C56" s="3" t="s">
        <v>200</v>
      </c>
      <c r="D56" s="3" t="s">
        <v>200</v>
      </c>
      <c r="E56" s="3" t="s">
        <v>200</v>
      </c>
      <c r="F56" s="3">
        <v>0.34233999999999998</v>
      </c>
      <c r="G56" s="3" t="s">
        <v>200</v>
      </c>
      <c r="H56" s="3" t="s">
        <v>200</v>
      </c>
      <c r="I56" s="3" t="s">
        <v>200</v>
      </c>
      <c r="J56" s="3">
        <v>0.10356</v>
      </c>
      <c r="K56" s="3" t="s">
        <v>200</v>
      </c>
      <c r="L56" s="3" t="s">
        <v>200</v>
      </c>
      <c r="M56" s="3" t="s">
        <v>200</v>
      </c>
      <c r="N56" s="3"/>
      <c r="O56" s="3"/>
    </row>
    <row r="57" spans="1:15" x14ac:dyDescent="0.25">
      <c r="A57" s="3" t="s">
        <v>228</v>
      </c>
      <c r="B57" s="3" t="s">
        <v>241</v>
      </c>
      <c r="C57" s="3">
        <v>0.55308000000000002</v>
      </c>
      <c r="D57" s="3" t="s">
        <v>200</v>
      </c>
      <c r="E57" s="3" t="s">
        <v>200</v>
      </c>
      <c r="F57" s="3" t="s">
        <v>200</v>
      </c>
      <c r="G57" s="3">
        <v>0.90234000000000003</v>
      </c>
      <c r="H57" s="3" t="s">
        <v>200</v>
      </c>
      <c r="I57" s="3" t="s">
        <v>200</v>
      </c>
      <c r="J57" s="3" t="s">
        <v>200</v>
      </c>
      <c r="K57" s="3" t="s">
        <v>200</v>
      </c>
      <c r="L57" s="3" t="s">
        <v>200</v>
      </c>
      <c r="M57" s="3" t="s">
        <v>200</v>
      </c>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406</v>
      </c>
    </row>
    <row r="4" spans="1:15" x14ac:dyDescent="0.25">
      <c r="A4" t="s">
        <v>407</v>
      </c>
    </row>
    <row r="5" spans="1:15" ht="21" x14ac:dyDescent="0.35">
      <c r="A5" s="7" t="s">
        <v>180</v>
      </c>
    </row>
    <row r="6" spans="1:15" x14ac:dyDescent="0.25">
      <c r="A6" t="s">
        <v>400</v>
      </c>
    </row>
    <row r="7" spans="1:15" x14ac:dyDescent="0.25">
      <c r="A7" t="s">
        <v>408</v>
      </c>
    </row>
    <row r="8" spans="1:15" x14ac:dyDescent="0.25">
      <c r="A8" t="s">
        <v>413</v>
      </c>
    </row>
    <row r="9" spans="1:15" x14ac:dyDescent="0.25">
      <c r="A9" t="s">
        <v>422</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0.81859999999999999</v>
      </c>
      <c r="D14" s="3" t="s">
        <v>200</v>
      </c>
      <c r="E14" s="3" t="s">
        <v>200</v>
      </c>
      <c r="F14" s="3" t="s">
        <v>200</v>
      </c>
      <c r="G14" s="3" t="s">
        <v>200</v>
      </c>
      <c r="H14" s="3" t="s">
        <v>200</v>
      </c>
      <c r="I14" s="3" t="s">
        <v>200</v>
      </c>
      <c r="J14" s="3" t="s">
        <v>200</v>
      </c>
      <c r="K14" s="3" t="s">
        <v>200</v>
      </c>
      <c r="L14" s="3" t="s">
        <v>200</v>
      </c>
      <c r="M14" s="3" t="s">
        <v>200</v>
      </c>
      <c r="N14" s="3"/>
      <c r="O14" s="3"/>
    </row>
    <row r="15" spans="1:15" x14ac:dyDescent="0.25">
      <c r="A15" s="3" t="s">
        <v>198</v>
      </c>
      <c r="B15" s="3" t="s">
        <v>201</v>
      </c>
      <c r="C15" s="3" t="s">
        <v>200</v>
      </c>
      <c r="D15" s="3">
        <v>0.97236999999999996</v>
      </c>
      <c r="E15" s="3" t="s">
        <v>200</v>
      </c>
      <c r="F15" s="3" t="s">
        <v>200</v>
      </c>
      <c r="G15" s="3">
        <v>1.3697900000000001</v>
      </c>
      <c r="H15" s="3" t="s">
        <v>200</v>
      </c>
      <c r="I15" s="3" t="s">
        <v>200</v>
      </c>
      <c r="J15" s="3" t="s">
        <v>200</v>
      </c>
      <c r="K15" s="3" t="s">
        <v>200</v>
      </c>
      <c r="L15" s="3" t="s">
        <v>200</v>
      </c>
      <c r="M15" s="3" t="s">
        <v>200</v>
      </c>
      <c r="N15" s="3"/>
      <c r="O15" s="3"/>
    </row>
    <row r="16" spans="1:15" x14ac:dyDescent="0.25">
      <c r="A16" s="3" t="s">
        <v>198</v>
      </c>
      <c r="B16" s="3" t="s">
        <v>265</v>
      </c>
      <c r="C16" s="3">
        <v>0</v>
      </c>
      <c r="D16" s="3" t="s">
        <v>200</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v>0.13664000000000001</v>
      </c>
      <c r="H17" s="3" t="s">
        <v>200</v>
      </c>
      <c r="I17" s="3" t="s">
        <v>200</v>
      </c>
      <c r="J17" s="3" t="s">
        <v>200</v>
      </c>
      <c r="K17" s="3" t="s">
        <v>200</v>
      </c>
      <c r="L17" s="3" t="s">
        <v>200</v>
      </c>
      <c r="M17" s="3" t="s">
        <v>200</v>
      </c>
      <c r="N17" s="3"/>
      <c r="O17" s="3"/>
    </row>
    <row r="18" spans="1:15" x14ac:dyDescent="0.25">
      <c r="A18" s="3" t="s">
        <v>198</v>
      </c>
      <c r="B18" s="3" t="s">
        <v>203</v>
      </c>
      <c r="C18" s="3" t="s">
        <v>200</v>
      </c>
      <c r="D18" s="3" t="s">
        <v>200</v>
      </c>
      <c r="E18" s="3">
        <v>0.90437000000000001</v>
      </c>
      <c r="F18" s="3" t="s">
        <v>200</v>
      </c>
      <c r="G18" s="3" t="s">
        <v>200</v>
      </c>
      <c r="H18" s="3">
        <v>2.4079999999999999</v>
      </c>
      <c r="I18" s="3" t="s">
        <v>200</v>
      </c>
      <c r="J18" s="3" t="s">
        <v>200</v>
      </c>
      <c r="K18" s="3" t="s">
        <v>200</v>
      </c>
      <c r="L18" s="3" t="s">
        <v>200</v>
      </c>
      <c r="M18" s="3" t="s">
        <v>200</v>
      </c>
      <c r="N18" s="3"/>
      <c r="O18" s="3"/>
    </row>
    <row r="19" spans="1:15" x14ac:dyDescent="0.25">
      <c r="A19" s="3" t="s">
        <v>198</v>
      </c>
      <c r="B19" s="3" t="s">
        <v>204</v>
      </c>
      <c r="C19" s="3">
        <v>0.47355999999999998</v>
      </c>
      <c r="D19" s="3" t="s">
        <v>200</v>
      </c>
      <c r="E19" s="3" t="s">
        <v>200</v>
      </c>
      <c r="F19" s="3">
        <v>1.16483</v>
      </c>
      <c r="G19" s="3" t="s">
        <v>200</v>
      </c>
      <c r="H19" s="3" t="s">
        <v>200</v>
      </c>
      <c r="I19" s="3" t="s">
        <v>200</v>
      </c>
      <c r="J19" s="3" t="s">
        <v>200</v>
      </c>
      <c r="K19" s="3" t="s">
        <v>200</v>
      </c>
      <c r="L19" s="3" t="s">
        <v>200</v>
      </c>
      <c r="M19" s="3" t="s">
        <v>200</v>
      </c>
      <c r="N19" s="3"/>
      <c r="O19" s="3"/>
    </row>
    <row r="20" spans="1:15" x14ac:dyDescent="0.25">
      <c r="A20" s="3" t="s">
        <v>198</v>
      </c>
      <c r="B20" s="3" t="s">
        <v>365</v>
      </c>
      <c r="C20" s="3" t="s">
        <v>200</v>
      </c>
      <c r="D20" s="3" t="s">
        <v>200</v>
      </c>
      <c r="E20" s="3">
        <v>0.78552999999999995</v>
      </c>
      <c r="F20" s="3" t="s">
        <v>200</v>
      </c>
      <c r="G20" s="3" t="s">
        <v>200</v>
      </c>
      <c r="H20" s="3" t="s">
        <v>200</v>
      </c>
      <c r="I20" s="3" t="s">
        <v>200</v>
      </c>
      <c r="J20" s="3" t="s">
        <v>200</v>
      </c>
      <c r="K20" s="3" t="s">
        <v>200</v>
      </c>
      <c r="L20" s="3" t="s">
        <v>200</v>
      </c>
      <c r="M20" s="3" t="s">
        <v>200</v>
      </c>
      <c r="N20" s="3"/>
      <c r="O20" s="3"/>
    </row>
    <row r="21" spans="1:15" x14ac:dyDescent="0.25">
      <c r="A21" s="3" t="s">
        <v>198</v>
      </c>
      <c r="B21" s="3" t="s">
        <v>206</v>
      </c>
      <c r="C21" s="3" t="s">
        <v>200</v>
      </c>
      <c r="D21" s="3" t="s">
        <v>200</v>
      </c>
      <c r="E21" s="3" t="s">
        <v>200</v>
      </c>
      <c r="F21" s="3" t="s">
        <v>200</v>
      </c>
      <c r="G21" s="3">
        <v>1.0004299999999999</v>
      </c>
      <c r="H21" s="3" t="s">
        <v>200</v>
      </c>
      <c r="I21" s="3" t="s">
        <v>200</v>
      </c>
      <c r="J21" s="3" t="s">
        <v>200</v>
      </c>
      <c r="K21" s="3" t="s">
        <v>200</v>
      </c>
      <c r="L21" s="3" t="s">
        <v>200</v>
      </c>
      <c r="M21" s="3" t="s">
        <v>200</v>
      </c>
      <c r="N21" s="3"/>
      <c r="O21" s="3"/>
    </row>
    <row r="22" spans="1:15" x14ac:dyDescent="0.25">
      <c r="A22" s="3" t="s">
        <v>207</v>
      </c>
      <c r="B22" s="3" t="s">
        <v>208</v>
      </c>
      <c r="C22" s="3" t="s">
        <v>200</v>
      </c>
      <c r="D22" s="3" t="s">
        <v>200</v>
      </c>
      <c r="E22" s="3">
        <v>9.2465600000000006</v>
      </c>
      <c r="F22" s="3" t="s">
        <v>200</v>
      </c>
      <c r="G22" s="3" t="s">
        <v>200</v>
      </c>
      <c r="H22" s="3" t="s">
        <v>200</v>
      </c>
      <c r="I22" s="3" t="s">
        <v>200</v>
      </c>
      <c r="J22" s="3" t="s">
        <v>200</v>
      </c>
      <c r="K22" s="3" t="s">
        <v>200</v>
      </c>
      <c r="L22" s="3" t="s">
        <v>200</v>
      </c>
      <c r="M22" s="3" t="s">
        <v>200</v>
      </c>
      <c r="N22" s="3"/>
      <c r="O22" s="3"/>
    </row>
    <row r="23" spans="1:15" x14ac:dyDescent="0.25">
      <c r="A23" s="3" t="s">
        <v>207</v>
      </c>
      <c r="B23" s="3" t="s">
        <v>257</v>
      </c>
      <c r="C23" s="3" t="s">
        <v>200</v>
      </c>
      <c r="D23" s="3">
        <v>2.8736999999999999</v>
      </c>
      <c r="E23" s="3" t="s">
        <v>200</v>
      </c>
      <c r="F23" s="3" t="s">
        <v>200</v>
      </c>
      <c r="G23" s="3" t="s">
        <v>200</v>
      </c>
      <c r="H23" s="3" t="s">
        <v>200</v>
      </c>
      <c r="I23" s="3">
        <v>2.4798300000000002</v>
      </c>
      <c r="J23" s="3" t="s">
        <v>200</v>
      </c>
      <c r="K23" s="3" t="s">
        <v>200</v>
      </c>
      <c r="L23" s="3" t="s">
        <v>200</v>
      </c>
      <c r="M23" s="3" t="s">
        <v>200</v>
      </c>
      <c r="N23" s="3"/>
      <c r="O23" s="3"/>
    </row>
    <row r="24" spans="1:15" x14ac:dyDescent="0.25">
      <c r="A24" s="3" t="s">
        <v>207</v>
      </c>
      <c r="B24" s="3" t="s">
        <v>210</v>
      </c>
      <c r="C24" s="3" t="s">
        <v>200</v>
      </c>
      <c r="D24" s="3" t="s">
        <v>200</v>
      </c>
      <c r="E24" s="3" t="s">
        <v>200</v>
      </c>
      <c r="F24" s="3" t="s">
        <v>200</v>
      </c>
      <c r="G24" s="3">
        <v>7.2332900000000002</v>
      </c>
      <c r="H24" s="3" t="s">
        <v>200</v>
      </c>
      <c r="I24" s="3" t="s">
        <v>200</v>
      </c>
      <c r="J24" s="3" t="s">
        <v>200</v>
      </c>
      <c r="K24" s="3" t="s">
        <v>200</v>
      </c>
      <c r="L24" s="3" t="s">
        <v>200</v>
      </c>
      <c r="M24" s="3" t="s">
        <v>200</v>
      </c>
      <c r="N24" s="3"/>
      <c r="O24" s="3"/>
    </row>
    <row r="25" spans="1:15" x14ac:dyDescent="0.25">
      <c r="A25" s="3" t="s">
        <v>207</v>
      </c>
      <c r="B25" s="3" t="s">
        <v>213</v>
      </c>
      <c r="C25" s="3">
        <v>1.75604</v>
      </c>
      <c r="D25" s="3" t="s">
        <v>200</v>
      </c>
      <c r="E25" s="3" t="s">
        <v>200</v>
      </c>
      <c r="F25" s="3" t="s">
        <v>200</v>
      </c>
      <c r="G25" s="3" t="s">
        <v>200</v>
      </c>
      <c r="H25" s="3">
        <v>1.62531</v>
      </c>
      <c r="I25" s="3" t="s">
        <v>200</v>
      </c>
      <c r="J25" s="3" t="s">
        <v>200</v>
      </c>
      <c r="K25" s="3" t="s">
        <v>200</v>
      </c>
      <c r="L25" s="3" t="s">
        <v>200</v>
      </c>
      <c r="M25" s="3" t="s">
        <v>200</v>
      </c>
      <c r="N25" s="3"/>
      <c r="O25" s="3"/>
    </row>
    <row r="26" spans="1:15" x14ac:dyDescent="0.25">
      <c r="A26" s="3" t="s">
        <v>207</v>
      </c>
      <c r="B26" s="3" t="s">
        <v>215</v>
      </c>
      <c r="C26" s="3">
        <v>4.6990299999999996</v>
      </c>
      <c r="D26" s="3" t="s">
        <v>200</v>
      </c>
      <c r="E26" s="3" t="s">
        <v>200</v>
      </c>
      <c r="F26" s="3" t="s">
        <v>200</v>
      </c>
      <c r="G26" s="3" t="s">
        <v>200</v>
      </c>
      <c r="H26" s="3" t="s">
        <v>200</v>
      </c>
      <c r="I26" s="3" t="s">
        <v>200</v>
      </c>
      <c r="J26" s="3" t="s">
        <v>200</v>
      </c>
      <c r="K26" s="3" t="s">
        <v>200</v>
      </c>
      <c r="L26" s="3" t="s">
        <v>200</v>
      </c>
      <c r="M26" s="3" t="s">
        <v>200</v>
      </c>
      <c r="N26" s="3"/>
      <c r="O26" s="3"/>
    </row>
    <row r="27" spans="1:15" x14ac:dyDescent="0.25">
      <c r="A27" s="3" t="s">
        <v>207</v>
      </c>
      <c r="B27" s="3" t="s">
        <v>261</v>
      </c>
      <c r="C27" s="3" t="s">
        <v>200</v>
      </c>
      <c r="D27" s="3" t="s">
        <v>200</v>
      </c>
      <c r="E27" s="3" t="s">
        <v>200</v>
      </c>
      <c r="F27" s="3" t="s">
        <v>200</v>
      </c>
      <c r="G27" s="3">
        <v>10.6348</v>
      </c>
      <c r="H27" s="3" t="s">
        <v>200</v>
      </c>
      <c r="I27" s="3" t="s">
        <v>200</v>
      </c>
      <c r="J27" s="3" t="s">
        <v>200</v>
      </c>
      <c r="K27" s="3" t="s">
        <v>200</v>
      </c>
      <c r="L27" s="3" t="s">
        <v>200</v>
      </c>
      <c r="M27" s="3" t="s">
        <v>200</v>
      </c>
      <c r="N27" s="3"/>
      <c r="O27" s="3"/>
    </row>
    <row r="28" spans="1:15" x14ac:dyDescent="0.25">
      <c r="A28" s="3" t="s">
        <v>207</v>
      </c>
      <c r="B28" s="3" t="s">
        <v>216</v>
      </c>
      <c r="C28" s="3" t="s">
        <v>200</v>
      </c>
      <c r="D28" s="3">
        <v>3.1206999999999998</v>
      </c>
      <c r="E28" s="3" t="s">
        <v>200</v>
      </c>
      <c r="F28" s="3" t="s">
        <v>200</v>
      </c>
      <c r="G28" s="3" t="s">
        <v>200</v>
      </c>
      <c r="H28" s="3" t="s">
        <v>200</v>
      </c>
      <c r="I28" s="3">
        <v>6.1377800000000002</v>
      </c>
      <c r="J28" s="3" t="s">
        <v>200</v>
      </c>
      <c r="K28" s="3" t="s">
        <v>200</v>
      </c>
      <c r="L28" s="3" t="s">
        <v>200</v>
      </c>
      <c r="M28" s="3" t="s">
        <v>200</v>
      </c>
      <c r="N28" s="3"/>
      <c r="O28" s="3"/>
    </row>
    <row r="29" spans="1:15" x14ac:dyDescent="0.25">
      <c r="A29" s="3" t="s">
        <v>207</v>
      </c>
      <c r="B29" s="3" t="s">
        <v>217</v>
      </c>
      <c r="C29" s="3">
        <v>0.66925999999999997</v>
      </c>
      <c r="D29" s="3" t="s">
        <v>200</v>
      </c>
      <c r="E29" s="3" t="s">
        <v>200</v>
      </c>
      <c r="F29" s="3" t="s">
        <v>200</v>
      </c>
      <c r="G29" s="3" t="s">
        <v>200</v>
      </c>
      <c r="H29" s="3">
        <v>0.72106000000000003</v>
      </c>
      <c r="I29" s="3" t="s">
        <v>200</v>
      </c>
      <c r="J29" s="3" t="s">
        <v>200</v>
      </c>
      <c r="K29" s="3" t="s">
        <v>200</v>
      </c>
      <c r="L29" s="3" t="s">
        <v>200</v>
      </c>
      <c r="M29" s="3" t="s">
        <v>200</v>
      </c>
      <c r="N29" s="3"/>
      <c r="O29" s="3"/>
    </row>
    <row r="30" spans="1:15" x14ac:dyDescent="0.25">
      <c r="A30" s="3" t="s">
        <v>218</v>
      </c>
      <c r="B30" s="3" t="s">
        <v>246</v>
      </c>
      <c r="C30" s="3" t="s">
        <v>200</v>
      </c>
      <c r="D30" s="3" t="s">
        <v>200</v>
      </c>
      <c r="E30" s="3" t="s">
        <v>200</v>
      </c>
      <c r="F30" s="3">
        <v>14.07281</v>
      </c>
      <c r="G30" s="3" t="s">
        <v>200</v>
      </c>
      <c r="H30" s="3" t="s">
        <v>200</v>
      </c>
      <c r="I30" s="3" t="s">
        <v>200</v>
      </c>
      <c r="J30" s="3" t="s">
        <v>200</v>
      </c>
      <c r="K30" s="3" t="s">
        <v>200</v>
      </c>
      <c r="L30" s="3" t="s">
        <v>200</v>
      </c>
      <c r="M30" s="3" t="s">
        <v>200</v>
      </c>
      <c r="N30" s="3"/>
      <c r="O30" s="3"/>
    </row>
    <row r="31" spans="1:15" x14ac:dyDescent="0.25">
      <c r="A31" s="3" t="s">
        <v>218</v>
      </c>
      <c r="B31" s="3" t="s">
        <v>219</v>
      </c>
      <c r="C31" s="3" t="s">
        <v>200</v>
      </c>
      <c r="D31" s="3" t="s">
        <v>200</v>
      </c>
      <c r="E31" s="3" t="s">
        <v>200</v>
      </c>
      <c r="F31" s="3" t="s">
        <v>200</v>
      </c>
      <c r="G31" s="3">
        <v>20.067679999999999</v>
      </c>
      <c r="H31" s="3" t="s">
        <v>200</v>
      </c>
      <c r="I31" s="3" t="s">
        <v>200</v>
      </c>
      <c r="J31" s="3" t="s">
        <v>200</v>
      </c>
      <c r="K31" s="3" t="s">
        <v>200</v>
      </c>
      <c r="L31" s="3" t="s">
        <v>200</v>
      </c>
      <c r="M31" s="3" t="s">
        <v>200</v>
      </c>
      <c r="N31" s="3"/>
      <c r="O31" s="3"/>
    </row>
    <row r="32" spans="1:15" x14ac:dyDescent="0.25">
      <c r="A32" s="3" t="s">
        <v>218</v>
      </c>
      <c r="B32" s="3" t="s">
        <v>247</v>
      </c>
      <c r="C32" s="3" t="s">
        <v>200</v>
      </c>
      <c r="D32" s="3">
        <v>4.3833000000000002</v>
      </c>
      <c r="E32" s="3" t="s">
        <v>200</v>
      </c>
      <c r="F32" s="3" t="s">
        <v>200</v>
      </c>
      <c r="G32" s="3" t="s">
        <v>200</v>
      </c>
      <c r="H32" s="3">
        <v>5.6826800000000004</v>
      </c>
      <c r="I32" s="3" t="s">
        <v>200</v>
      </c>
      <c r="J32" s="3" t="s">
        <v>200</v>
      </c>
      <c r="K32" s="3" t="s">
        <v>200</v>
      </c>
      <c r="L32" s="3" t="s">
        <v>200</v>
      </c>
      <c r="M32" s="3" t="s">
        <v>200</v>
      </c>
      <c r="N32" s="3"/>
      <c r="O32" s="3"/>
    </row>
    <row r="33" spans="1:15" x14ac:dyDescent="0.25">
      <c r="A33" s="3" t="s">
        <v>218</v>
      </c>
      <c r="B33" s="3" t="s">
        <v>221</v>
      </c>
      <c r="C33" s="3" t="s">
        <v>200</v>
      </c>
      <c r="D33" s="3" t="s">
        <v>200</v>
      </c>
      <c r="E33" s="3">
        <v>10.37369</v>
      </c>
      <c r="F33" s="3" t="s">
        <v>200</v>
      </c>
      <c r="G33" s="3" t="s">
        <v>200</v>
      </c>
      <c r="H33" s="3" t="s">
        <v>200</v>
      </c>
      <c r="I33" s="3" t="s">
        <v>200</v>
      </c>
      <c r="J33" s="3" t="s">
        <v>200</v>
      </c>
      <c r="K33" s="3">
        <v>6.5981399999999999</v>
      </c>
      <c r="L33" s="3" t="s">
        <v>200</v>
      </c>
      <c r="M33" s="3" t="s">
        <v>200</v>
      </c>
      <c r="N33" s="3"/>
      <c r="O33" s="3"/>
    </row>
    <row r="34" spans="1:15" x14ac:dyDescent="0.25">
      <c r="A34" s="3" t="s">
        <v>222</v>
      </c>
      <c r="B34" s="3" t="s">
        <v>223</v>
      </c>
      <c r="C34" s="3" t="s">
        <v>200</v>
      </c>
      <c r="D34" s="3" t="s">
        <v>200</v>
      </c>
      <c r="E34" s="3" t="s">
        <v>200</v>
      </c>
      <c r="F34" s="3" t="s">
        <v>200</v>
      </c>
      <c r="G34" s="3" t="s">
        <v>200</v>
      </c>
      <c r="H34" s="3">
        <v>0.46643000000000001</v>
      </c>
      <c r="I34" s="3" t="s">
        <v>200</v>
      </c>
      <c r="J34" s="3" t="s">
        <v>200</v>
      </c>
      <c r="K34" s="3" t="s">
        <v>200</v>
      </c>
      <c r="L34" s="3" t="s">
        <v>200</v>
      </c>
      <c r="M34" s="3" t="s">
        <v>200</v>
      </c>
      <c r="N34" s="3"/>
      <c r="O34" s="3"/>
    </row>
    <row r="35" spans="1:15" x14ac:dyDescent="0.25">
      <c r="A35" s="3" t="s">
        <v>222</v>
      </c>
      <c r="B35" s="3" t="s">
        <v>225</v>
      </c>
      <c r="C35" s="3">
        <v>2.2126999999999999</v>
      </c>
      <c r="D35" s="3" t="s">
        <v>200</v>
      </c>
      <c r="E35" s="3" t="s">
        <v>200</v>
      </c>
      <c r="F35" s="3" t="s">
        <v>200</v>
      </c>
      <c r="G35" s="3">
        <v>4.7339599999999997</v>
      </c>
      <c r="H35" s="3" t="s">
        <v>200</v>
      </c>
      <c r="I35" s="3" t="s">
        <v>200</v>
      </c>
      <c r="J35" s="3" t="s">
        <v>200</v>
      </c>
      <c r="K35" s="3" t="s">
        <v>200</v>
      </c>
      <c r="L35" s="3" t="s">
        <v>200</v>
      </c>
      <c r="M35" s="3" t="s">
        <v>200</v>
      </c>
      <c r="N35" s="3"/>
      <c r="O35" s="3"/>
    </row>
    <row r="36" spans="1:15" x14ac:dyDescent="0.25">
      <c r="A36" s="3" t="s">
        <v>222</v>
      </c>
      <c r="B36" s="3" t="s">
        <v>226</v>
      </c>
      <c r="C36" s="3" t="s">
        <v>200</v>
      </c>
      <c r="D36" s="3" t="s">
        <v>200</v>
      </c>
      <c r="E36" s="3" t="s">
        <v>200</v>
      </c>
      <c r="F36" s="3" t="s">
        <v>200</v>
      </c>
      <c r="G36" s="3">
        <v>3.74356</v>
      </c>
      <c r="H36" s="3" t="s">
        <v>200</v>
      </c>
      <c r="I36" s="3" t="s">
        <v>200</v>
      </c>
      <c r="J36" s="3" t="s">
        <v>200</v>
      </c>
      <c r="K36" s="3">
        <v>4.3050699999999997</v>
      </c>
      <c r="L36" s="3" t="s">
        <v>200</v>
      </c>
      <c r="M36" s="3" t="s">
        <v>200</v>
      </c>
      <c r="N36" s="3"/>
      <c r="O36" s="3"/>
    </row>
    <row r="37" spans="1:15" x14ac:dyDescent="0.25">
      <c r="A37" s="3" t="s">
        <v>222</v>
      </c>
      <c r="B37" s="3" t="s">
        <v>248</v>
      </c>
      <c r="C37" s="3">
        <v>0.97575000000000001</v>
      </c>
      <c r="D37" s="3" t="s">
        <v>200</v>
      </c>
      <c r="E37" s="3" t="s">
        <v>200</v>
      </c>
      <c r="F37" s="3" t="s">
        <v>200</v>
      </c>
      <c r="G37" s="3" t="s">
        <v>200</v>
      </c>
      <c r="H37" s="3" t="s">
        <v>200</v>
      </c>
      <c r="I37" s="3">
        <v>0.82913999999999999</v>
      </c>
      <c r="J37" s="3" t="s">
        <v>200</v>
      </c>
      <c r="K37" s="3" t="s">
        <v>200</v>
      </c>
      <c r="L37" s="3" t="s">
        <v>200</v>
      </c>
      <c r="M37" s="3" t="s">
        <v>200</v>
      </c>
      <c r="N37" s="3"/>
      <c r="O37" s="3"/>
    </row>
    <row r="38" spans="1:15" x14ac:dyDescent="0.25">
      <c r="A38" s="3" t="s">
        <v>222</v>
      </c>
      <c r="B38" s="3" t="s">
        <v>249</v>
      </c>
      <c r="C38" s="3" t="s">
        <v>200</v>
      </c>
      <c r="D38" s="3">
        <v>0.11799</v>
      </c>
      <c r="E38" s="3" t="s">
        <v>200</v>
      </c>
      <c r="F38" s="3" t="s">
        <v>200</v>
      </c>
      <c r="G38" s="3" t="s">
        <v>200</v>
      </c>
      <c r="H38" s="3" t="s">
        <v>200</v>
      </c>
      <c r="I38" s="3" t="s">
        <v>200</v>
      </c>
      <c r="J38" s="3" t="s">
        <v>200</v>
      </c>
      <c r="K38" s="3" t="s">
        <v>200</v>
      </c>
      <c r="L38" s="3" t="s">
        <v>200</v>
      </c>
      <c r="M38" s="3" t="s">
        <v>200</v>
      </c>
      <c r="N38" s="3"/>
      <c r="O38" s="3"/>
    </row>
    <row r="39" spans="1:15" x14ac:dyDescent="0.25">
      <c r="A39" s="3" t="s">
        <v>222</v>
      </c>
      <c r="B39" s="3" t="s">
        <v>250</v>
      </c>
      <c r="C39" s="3" t="s">
        <v>200</v>
      </c>
      <c r="D39" s="3" t="s">
        <v>200</v>
      </c>
      <c r="E39" s="3" t="s">
        <v>200</v>
      </c>
      <c r="F39" s="3">
        <v>4.5273300000000001</v>
      </c>
      <c r="G39" s="3" t="s">
        <v>200</v>
      </c>
      <c r="H39" s="3" t="s">
        <v>200</v>
      </c>
      <c r="I39" s="3" t="s">
        <v>200</v>
      </c>
      <c r="J39" s="3" t="s">
        <v>200</v>
      </c>
      <c r="K39" s="3" t="s">
        <v>200</v>
      </c>
      <c r="L39" s="3" t="s">
        <v>200</v>
      </c>
      <c r="M39" s="3" t="s">
        <v>200</v>
      </c>
      <c r="N39" s="3"/>
      <c r="O39" s="3"/>
    </row>
    <row r="40" spans="1:15" x14ac:dyDescent="0.25">
      <c r="A40" s="3" t="s">
        <v>222</v>
      </c>
      <c r="B40" s="3" t="s">
        <v>266</v>
      </c>
      <c r="C40" s="3" t="s">
        <v>200</v>
      </c>
      <c r="D40" s="3" t="s">
        <v>200</v>
      </c>
      <c r="E40" s="3" t="s">
        <v>200</v>
      </c>
      <c r="F40" s="3" t="s">
        <v>200</v>
      </c>
      <c r="G40" s="3" t="s">
        <v>200</v>
      </c>
      <c r="H40" s="3" t="s">
        <v>200</v>
      </c>
      <c r="I40" s="3">
        <v>7.9874700000000001</v>
      </c>
      <c r="J40" s="3" t="s">
        <v>200</v>
      </c>
      <c r="K40" s="3" t="s">
        <v>200</v>
      </c>
      <c r="L40" s="3" t="s">
        <v>200</v>
      </c>
      <c r="M40" s="3" t="s">
        <v>200</v>
      </c>
      <c r="N40" s="3"/>
      <c r="O40" s="3"/>
    </row>
    <row r="41" spans="1:15" x14ac:dyDescent="0.25">
      <c r="A41" s="3" t="s">
        <v>222</v>
      </c>
      <c r="B41" s="3" t="s">
        <v>251</v>
      </c>
      <c r="C41" s="3" t="s">
        <v>200</v>
      </c>
      <c r="D41" s="3" t="s">
        <v>200</v>
      </c>
      <c r="E41" s="3" t="s">
        <v>200</v>
      </c>
      <c r="F41" s="3">
        <v>1.0658700000000001</v>
      </c>
      <c r="G41" s="3" t="s">
        <v>200</v>
      </c>
      <c r="H41" s="3" t="s">
        <v>200</v>
      </c>
      <c r="I41" s="3" t="s">
        <v>200</v>
      </c>
      <c r="J41" s="3" t="s">
        <v>200</v>
      </c>
      <c r="K41" s="3" t="s">
        <v>200</v>
      </c>
      <c r="L41" s="3" t="s">
        <v>200</v>
      </c>
      <c r="M41" s="3" t="s">
        <v>200</v>
      </c>
      <c r="N41" s="3"/>
      <c r="O41" s="3"/>
    </row>
    <row r="42" spans="1:15" x14ac:dyDescent="0.25">
      <c r="A42" s="3" t="s">
        <v>222</v>
      </c>
      <c r="B42" s="3" t="s">
        <v>227</v>
      </c>
      <c r="C42" s="3">
        <v>1.85876</v>
      </c>
      <c r="D42" s="3" t="s">
        <v>200</v>
      </c>
      <c r="E42" s="3" t="s">
        <v>200</v>
      </c>
      <c r="F42" s="3" t="s">
        <v>200</v>
      </c>
      <c r="G42" s="3" t="s">
        <v>200</v>
      </c>
      <c r="H42" s="3">
        <v>2.0013200000000002</v>
      </c>
      <c r="I42" s="3" t="s">
        <v>200</v>
      </c>
      <c r="J42" s="3" t="s">
        <v>200</v>
      </c>
      <c r="K42" s="3" t="s">
        <v>200</v>
      </c>
      <c r="L42" s="3" t="s">
        <v>200</v>
      </c>
      <c r="M42" s="3" t="s">
        <v>200</v>
      </c>
      <c r="N42" s="3"/>
      <c r="O42" s="3"/>
    </row>
    <row r="43" spans="1:15" x14ac:dyDescent="0.25">
      <c r="A43" s="3" t="s">
        <v>228</v>
      </c>
      <c r="B43" s="3" t="s">
        <v>229</v>
      </c>
      <c r="C43" s="3" t="s">
        <v>200</v>
      </c>
      <c r="D43" s="3">
        <v>2.8877299999999999</v>
      </c>
      <c r="E43" s="3" t="s">
        <v>200</v>
      </c>
      <c r="F43" s="3" t="s">
        <v>200</v>
      </c>
      <c r="G43" s="3">
        <v>4.2736900000000002</v>
      </c>
      <c r="H43" s="3" t="s">
        <v>200</v>
      </c>
      <c r="I43" s="3" t="s">
        <v>200</v>
      </c>
      <c r="J43" s="3" t="s">
        <v>200</v>
      </c>
      <c r="K43" s="3">
        <v>3.92028</v>
      </c>
      <c r="L43" s="3" t="s">
        <v>200</v>
      </c>
      <c r="M43" s="3" t="s">
        <v>200</v>
      </c>
      <c r="N43" s="3"/>
      <c r="O43" s="3"/>
    </row>
    <row r="44" spans="1:15" x14ac:dyDescent="0.25">
      <c r="A44" s="3" t="s">
        <v>228</v>
      </c>
      <c r="B44" s="3" t="s">
        <v>230</v>
      </c>
      <c r="C44" s="3">
        <v>0.28031</v>
      </c>
      <c r="D44" s="3" t="s">
        <v>200</v>
      </c>
      <c r="E44" s="3" t="s">
        <v>200</v>
      </c>
      <c r="F44" s="3" t="s">
        <v>200</v>
      </c>
      <c r="G44" s="3" t="s">
        <v>200</v>
      </c>
      <c r="H44" s="3" t="s">
        <v>200</v>
      </c>
      <c r="I44" s="3" t="s">
        <v>200</v>
      </c>
      <c r="J44" s="3" t="s">
        <v>200</v>
      </c>
      <c r="K44" s="3" t="s">
        <v>200</v>
      </c>
      <c r="L44" s="3" t="s">
        <v>200</v>
      </c>
      <c r="M44" s="3" t="s">
        <v>200</v>
      </c>
      <c r="N44" s="3"/>
      <c r="O44" s="3"/>
    </row>
    <row r="45" spans="1:15" x14ac:dyDescent="0.25">
      <c r="A45" s="3" t="s">
        <v>228</v>
      </c>
      <c r="B45" s="3" t="s">
        <v>232</v>
      </c>
      <c r="C45" s="3" t="s">
        <v>200</v>
      </c>
      <c r="D45" s="3" t="s">
        <v>200</v>
      </c>
      <c r="E45" s="3">
        <v>0.86085999999999996</v>
      </c>
      <c r="F45" s="3" t="s">
        <v>200</v>
      </c>
      <c r="G45" s="3" t="s">
        <v>200</v>
      </c>
      <c r="H45" s="3" t="s">
        <v>200</v>
      </c>
      <c r="I45" s="3">
        <v>0.69435000000000002</v>
      </c>
      <c r="J45" s="3" t="s">
        <v>200</v>
      </c>
      <c r="K45" s="3" t="s">
        <v>200</v>
      </c>
      <c r="L45" s="3" t="s">
        <v>200</v>
      </c>
      <c r="M45" s="3" t="s">
        <v>200</v>
      </c>
      <c r="N45" s="3"/>
      <c r="O45" s="3"/>
    </row>
    <row r="46" spans="1:15" x14ac:dyDescent="0.25">
      <c r="A46" s="3" t="s">
        <v>228</v>
      </c>
      <c r="B46" s="3" t="s">
        <v>233</v>
      </c>
      <c r="C46" s="3">
        <v>0.46417000000000003</v>
      </c>
      <c r="D46" s="3" t="s">
        <v>200</v>
      </c>
      <c r="E46" s="3" t="s">
        <v>200</v>
      </c>
      <c r="F46" s="3">
        <v>3.5557699999999999</v>
      </c>
      <c r="G46" s="3" t="s">
        <v>200</v>
      </c>
      <c r="H46" s="3" t="s">
        <v>200</v>
      </c>
      <c r="I46" s="3" t="s">
        <v>200</v>
      </c>
      <c r="J46" s="3" t="s">
        <v>200</v>
      </c>
      <c r="K46" s="3" t="s">
        <v>200</v>
      </c>
      <c r="L46" s="3" t="s">
        <v>200</v>
      </c>
      <c r="M46" s="3" t="s">
        <v>200</v>
      </c>
      <c r="N46" s="3"/>
      <c r="O46" s="3"/>
    </row>
    <row r="47" spans="1:15" x14ac:dyDescent="0.25">
      <c r="A47" s="3" t="s">
        <v>228</v>
      </c>
      <c r="B47" s="3" t="s">
        <v>234</v>
      </c>
      <c r="C47" s="3" t="s">
        <v>200</v>
      </c>
      <c r="D47" s="3" t="s">
        <v>200</v>
      </c>
      <c r="E47" s="3" t="s">
        <v>200</v>
      </c>
      <c r="F47" s="3" t="s">
        <v>200</v>
      </c>
      <c r="G47" s="3">
        <v>2.2052100000000001</v>
      </c>
      <c r="H47" s="3" t="s">
        <v>200</v>
      </c>
      <c r="I47" s="3" t="s">
        <v>200</v>
      </c>
      <c r="J47" s="3" t="s">
        <v>200</v>
      </c>
      <c r="K47" s="3">
        <v>3.0063300000000002</v>
      </c>
      <c r="L47" s="3" t="s">
        <v>200</v>
      </c>
      <c r="M47" s="3" t="s">
        <v>200</v>
      </c>
      <c r="N47" s="3"/>
      <c r="O47" s="3"/>
    </row>
    <row r="48" spans="1:15" x14ac:dyDescent="0.25">
      <c r="A48" s="3" t="s">
        <v>228</v>
      </c>
      <c r="B48" s="3" t="s">
        <v>252</v>
      </c>
      <c r="C48" s="3" t="s">
        <v>200</v>
      </c>
      <c r="D48" s="3" t="s">
        <v>200</v>
      </c>
      <c r="E48" s="3">
        <v>4.7634100000000004</v>
      </c>
      <c r="F48" s="3" t="s">
        <v>200</v>
      </c>
      <c r="G48" s="3" t="s">
        <v>200</v>
      </c>
      <c r="H48" s="3" t="s">
        <v>200</v>
      </c>
      <c r="I48" s="3">
        <v>2.6903000000000001</v>
      </c>
      <c r="J48" s="3" t="s">
        <v>200</v>
      </c>
      <c r="K48" s="3" t="s">
        <v>200</v>
      </c>
      <c r="L48" s="3" t="s">
        <v>200</v>
      </c>
      <c r="M48" s="3" t="s">
        <v>200</v>
      </c>
      <c r="N48" s="3"/>
      <c r="O48" s="3"/>
    </row>
    <row r="49" spans="1:15" x14ac:dyDescent="0.25">
      <c r="A49" s="3" t="s">
        <v>228</v>
      </c>
      <c r="B49" s="3" t="s">
        <v>235</v>
      </c>
      <c r="C49" s="3" t="s">
        <v>200</v>
      </c>
      <c r="D49" s="3" t="s">
        <v>200</v>
      </c>
      <c r="E49" s="3" t="s">
        <v>200</v>
      </c>
      <c r="F49" s="3" t="s">
        <v>200</v>
      </c>
      <c r="G49" s="3">
        <v>9.9479999999999999E-2</v>
      </c>
      <c r="H49" s="3" t="s">
        <v>200</v>
      </c>
      <c r="I49" s="3" t="s">
        <v>200</v>
      </c>
      <c r="J49" s="3" t="s">
        <v>200</v>
      </c>
      <c r="K49" s="3" t="s">
        <v>200</v>
      </c>
      <c r="L49" s="3" t="s">
        <v>200</v>
      </c>
      <c r="M49" s="3" t="s">
        <v>200</v>
      </c>
      <c r="N49" s="3"/>
      <c r="O49" s="3"/>
    </row>
    <row r="50" spans="1:15" x14ac:dyDescent="0.25">
      <c r="A50" s="3" t="s">
        <v>228</v>
      </c>
      <c r="B50" s="3" t="s">
        <v>236</v>
      </c>
      <c r="C50" s="3" t="s">
        <v>200</v>
      </c>
      <c r="D50" s="3" t="s">
        <v>200</v>
      </c>
      <c r="E50" s="3" t="s">
        <v>200</v>
      </c>
      <c r="F50" s="3">
        <v>0.44063000000000002</v>
      </c>
      <c r="G50" s="3" t="s">
        <v>200</v>
      </c>
      <c r="H50" s="3" t="s">
        <v>200</v>
      </c>
      <c r="I50" s="3" t="s">
        <v>200</v>
      </c>
      <c r="J50" s="3" t="s">
        <v>200</v>
      </c>
      <c r="K50" s="3" t="s">
        <v>200</v>
      </c>
      <c r="L50" s="3" t="s">
        <v>200</v>
      </c>
      <c r="M50" s="3" t="s">
        <v>200</v>
      </c>
      <c r="N50" s="3"/>
      <c r="O50" s="3"/>
    </row>
    <row r="51" spans="1:15" x14ac:dyDescent="0.25">
      <c r="A51" s="3" t="s">
        <v>228</v>
      </c>
      <c r="B51" s="3" t="s">
        <v>237</v>
      </c>
      <c r="C51" s="3" t="s">
        <v>200</v>
      </c>
      <c r="D51" s="3" t="s">
        <v>200</v>
      </c>
      <c r="E51" s="3" t="s">
        <v>200</v>
      </c>
      <c r="F51" s="3">
        <v>4.9664999999999999</v>
      </c>
      <c r="G51" s="3" t="s">
        <v>200</v>
      </c>
      <c r="H51" s="3">
        <v>4.0753599999999999</v>
      </c>
      <c r="I51" s="3" t="s">
        <v>200</v>
      </c>
      <c r="J51" s="3" t="s">
        <v>200</v>
      </c>
      <c r="K51" s="3">
        <v>3.68052</v>
      </c>
      <c r="L51" s="3" t="s">
        <v>200</v>
      </c>
      <c r="M51" s="3" t="s">
        <v>200</v>
      </c>
      <c r="N51" s="3"/>
      <c r="O51" s="3"/>
    </row>
    <row r="52" spans="1:15" x14ac:dyDescent="0.25">
      <c r="A52" s="3" t="s">
        <v>228</v>
      </c>
      <c r="B52" s="3" t="s">
        <v>238</v>
      </c>
      <c r="C52" s="3" t="s">
        <v>200</v>
      </c>
      <c r="D52" s="3" t="s">
        <v>200</v>
      </c>
      <c r="E52" s="3">
        <v>0.63175999999999999</v>
      </c>
      <c r="F52" s="3" t="s">
        <v>200</v>
      </c>
      <c r="G52" s="3" t="s">
        <v>200</v>
      </c>
      <c r="H52" s="3" t="s">
        <v>200</v>
      </c>
      <c r="I52" s="3" t="s">
        <v>200</v>
      </c>
      <c r="J52" s="3" t="s">
        <v>200</v>
      </c>
      <c r="K52" s="3" t="s">
        <v>200</v>
      </c>
      <c r="L52" s="3" t="s">
        <v>200</v>
      </c>
      <c r="M52" s="3" t="s">
        <v>200</v>
      </c>
      <c r="N52" s="3"/>
      <c r="O52" s="3"/>
    </row>
    <row r="53" spans="1:15" x14ac:dyDescent="0.25">
      <c r="A53" s="3" t="s">
        <v>228</v>
      </c>
      <c r="B53" s="3" t="s">
        <v>253</v>
      </c>
      <c r="C53" s="3" t="s">
        <v>200</v>
      </c>
      <c r="D53" s="3">
        <v>8.9561799999999998</v>
      </c>
      <c r="E53" s="3" t="s">
        <v>200</v>
      </c>
      <c r="F53" s="3">
        <v>6.5176100000000003</v>
      </c>
      <c r="G53" s="3" t="s">
        <v>200</v>
      </c>
      <c r="H53" s="3" t="s">
        <v>200</v>
      </c>
      <c r="I53" s="3">
        <v>9.2078100000000003</v>
      </c>
      <c r="J53" s="3" t="s">
        <v>200</v>
      </c>
      <c r="K53" s="3">
        <v>7.6420300000000001</v>
      </c>
      <c r="L53" s="3" t="s">
        <v>200</v>
      </c>
      <c r="M53" s="3" t="s">
        <v>200</v>
      </c>
      <c r="N53" s="3"/>
      <c r="O53" s="3"/>
    </row>
    <row r="54" spans="1:15" x14ac:dyDescent="0.25">
      <c r="A54" s="3" t="s">
        <v>228</v>
      </c>
      <c r="B54" s="3" t="s">
        <v>239</v>
      </c>
      <c r="C54" s="3" t="s">
        <v>200</v>
      </c>
      <c r="D54" s="3">
        <v>0.57633000000000001</v>
      </c>
      <c r="E54" s="3" t="s">
        <v>200</v>
      </c>
      <c r="F54" s="3" t="s">
        <v>200</v>
      </c>
      <c r="G54" s="3" t="s">
        <v>200</v>
      </c>
      <c r="H54" s="3" t="s">
        <v>200</v>
      </c>
      <c r="I54" s="3">
        <v>1.8978999999999999</v>
      </c>
      <c r="J54" s="3">
        <v>3.1584099999999999</v>
      </c>
      <c r="K54" s="3" t="s">
        <v>200</v>
      </c>
      <c r="L54" s="3" t="s">
        <v>200</v>
      </c>
      <c r="M54" s="3" t="s">
        <v>200</v>
      </c>
      <c r="N54" s="3"/>
      <c r="O54" s="3"/>
    </row>
    <row r="55" spans="1:15" x14ac:dyDescent="0.25">
      <c r="A55" s="3" t="s">
        <v>228</v>
      </c>
      <c r="B55" s="3" t="s">
        <v>240</v>
      </c>
      <c r="C55" s="3" t="s">
        <v>200</v>
      </c>
      <c r="D55" s="3" t="s">
        <v>200</v>
      </c>
      <c r="E55" s="3" t="s">
        <v>200</v>
      </c>
      <c r="F55" s="3">
        <v>0.48265000000000002</v>
      </c>
      <c r="G55" s="3" t="s">
        <v>200</v>
      </c>
      <c r="H55" s="3" t="s">
        <v>200</v>
      </c>
      <c r="I55" s="3" t="s">
        <v>200</v>
      </c>
      <c r="J55" s="3">
        <v>0.32946999999999999</v>
      </c>
      <c r="K55" s="3" t="s">
        <v>200</v>
      </c>
      <c r="L55" s="3" t="s">
        <v>200</v>
      </c>
      <c r="M55" s="3" t="s">
        <v>200</v>
      </c>
      <c r="N55" s="3"/>
      <c r="O55" s="3"/>
    </row>
    <row r="56" spans="1:15" x14ac:dyDescent="0.25">
      <c r="A56" s="3" t="s">
        <v>228</v>
      </c>
      <c r="B56" s="3" t="s">
        <v>241</v>
      </c>
      <c r="C56" s="3">
        <v>1.0389900000000001</v>
      </c>
      <c r="D56" s="3" t="s">
        <v>200</v>
      </c>
      <c r="E56" s="3" t="s">
        <v>200</v>
      </c>
      <c r="F56" s="3" t="s">
        <v>200</v>
      </c>
      <c r="G56" s="3">
        <v>2.6186500000000001</v>
      </c>
      <c r="H56" s="3" t="s">
        <v>200</v>
      </c>
      <c r="I56" s="3" t="s">
        <v>200</v>
      </c>
      <c r="J56" s="3" t="s">
        <v>200</v>
      </c>
      <c r="K56" s="3" t="s">
        <v>200</v>
      </c>
      <c r="L56" s="3" t="s">
        <v>200</v>
      </c>
      <c r="M56" s="3" t="s">
        <v>200</v>
      </c>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406</v>
      </c>
    </row>
    <row r="4" spans="1:15" x14ac:dyDescent="0.25">
      <c r="A4" t="s">
        <v>407</v>
      </c>
    </row>
    <row r="5" spans="1:15" ht="21" x14ac:dyDescent="0.35">
      <c r="A5" s="7" t="s">
        <v>180</v>
      </c>
    </row>
    <row r="6" spans="1:15" x14ac:dyDescent="0.25">
      <c r="A6" t="s">
        <v>400</v>
      </c>
    </row>
    <row r="7" spans="1:15" x14ac:dyDescent="0.25">
      <c r="A7" t="s">
        <v>408</v>
      </c>
    </row>
    <row r="8" spans="1:15" x14ac:dyDescent="0.25">
      <c r="A8" t="s">
        <v>423</v>
      </c>
    </row>
    <row r="9" spans="1:15" x14ac:dyDescent="0.25">
      <c r="A9" t="s">
        <v>424</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0.17399999999999999</v>
      </c>
      <c r="D14" s="3" t="s">
        <v>200</v>
      </c>
      <c r="E14" s="3" t="s">
        <v>200</v>
      </c>
      <c r="F14" s="3" t="s">
        <v>200</v>
      </c>
      <c r="G14" s="3" t="s">
        <v>200</v>
      </c>
      <c r="H14" s="3" t="s">
        <v>200</v>
      </c>
      <c r="I14" s="3" t="s">
        <v>200</v>
      </c>
      <c r="J14" s="3" t="s">
        <v>200</v>
      </c>
      <c r="K14" s="3" t="s">
        <v>200</v>
      </c>
      <c r="L14" s="3" t="s">
        <v>200</v>
      </c>
      <c r="M14" s="3" t="s">
        <v>200</v>
      </c>
      <c r="N14" s="3"/>
      <c r="O14" s="3"/>
    </row>
    <row r="15" spans="1:15" x14ac:dyDescent="0.25">
      <c r="A15" s="3" t="s">
        <v>198</v>
      </c>
      <c r="B15" s="3" t="s">
        <v>201</v>
      </c>
      <c r="C15" s="3" t="s">
        <v>200</v>
      </c>
      <c r="D15" s="3">
        <v>0</v>
      </c>
      <c r="E15" s="3" t="s">
        <v>200</v>
      </c>
      <c r="F15" s="3" t="s">
        <v>200</v>
      </c>
      <c r="G15" s="3">
        <v>0</v>
      </c>
      <c r="H15" s="3" t="s">
        <v>200</v>
      </c>
      <c r="I15" s="3" t="s">
        <v>200</v>
      </c>
      <c r="J15" s="3" t="s">
        <v>200</v>
      </c>
      <c r="K15" s="3" t="s">
        <v>200</v>
      </c>
      <c r="L15" s="3" t="s">
        <v>200</v>
      </c>
      <c r="M15" s="3" t="s">
        <v>200</v>
      </c>
      <c r="N15" s="3"/>
      <c r="O15" s="3"/>
    </row>
    <row r="16" spans="1:15" x14ac:dyDescent="0.25">
      <c r="A16" s="3" t="s">
        <v>198</v>
      </c>
      <c r="B16" s="3" t="s">
        <v>265</v>
      </c>
      <c r="C16" s="3">
        <v>0</v>
      </c>
      <c r="D16" s="3" t="s">
        <v>200</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v>0.24446999999999999</v>
      </c>
      <c r="H17" s="3" t="s">
        <v>200</v>
      </c>
      <c r="I17" s="3" t="s">
        <v>200</v>
      </c>
      <c r="J17" s="3" t="s">
        <v>200</v>
      </c>
      <c r="K17" s="3" t="s">
        <v>200</v>
      </c>
      <c r="L17" s="3" t="s">
        <v>200</v>
      </c>
      <c r="M17" s="3" t="s">
        <v>200</v>
      </c>
      <c r="N17" s="3"/>
      <c r="O17" s="3"/>
    </row>
    <row r="18" spans="1:15" x14ac:dyDescent="0.25">
      <c r="A18" s="3" t="s">
        <v>198</v>
      </c>
      <c r="B18" s="3" t="s">
        <v>203</v>
      </c>
      <c r="C18" s="3" t="s">
        <v>200</v>
      </c>
      <c r="D18" s="3" t="s">
        <v>200</v>
      </c>
      <c r="E18" s="3">
        <v>0.46672999999999998</v>
      </c>
      <c r="F18" s="3" t="s">
        <v>200</v>
      </c>
      <c r="G18" s="3" t="s">
        <v>200</v>
      </c>
      <c r="H18" s="3">
        <v>0.40117999999999998</v>
      </c>
      <c r="I18" s="3" t="s">
        <v>200</v>
      </c>
      <c r="J18" s="3" t="s">
        <v>200</v>
      </c>
      <c r="K18" s="3" t="s">
        <v>200</v>
      </c>
      <c r="L18" s="3" t="s">
        <v>200</v>
      </c>
      <c r="M18" s="3" t="s">
        <v>200</v>
      </c>
      <c r="N18" s="3"/>
      <c r="O18" s="3"/>
    </row>
    <row r="19" spans="1:15" x14ac:dyDescent="0.25">
      <c r="A19" s="3" t="s">
        <v>198</v>
      </c>
      <c r="B19" s="3" t="s">
        <v>204</v>
      </c>
      <c r="C19" s="3">
        <v>0</v>
      </c>
      <c r="D19" s="3" t="s">
        <v>200</v>
      </c>
      <c r="E19" s="3" t="s">
        <v>200</v>
      </c>
      <c r="F19" s="3">
        <v>0.11935</v>
      </c>
      <c r="G19" s="3" t="s">
        <v>200</v>
      </c>
      <c r="H19" s="3" t="s">
        <v>200</v>
      </c>
      <c r="I19" s="3" t="s">
        <v>200</v>
      </c>
      <c r="J19" s="3" t="s">
        <v>200</v>
      </c>
      <c r="K19" s="3" t="s">
        <v>200</v>
      </c>
      <c r="L19" s="3" t="s">
        <v>200</v>
      </c>
      <c r="M19" s="3" t="s">
        <v>200</v>
      </c>
      <c r="N19" s="3"/>
      <c r="O19" s="3"/>
    </row>
    <row r="20" spans="1:15" x14ac:dyDescent="0.25">
      <c r="A20" s="3" t="s">
        <v>198</v>
      </c>
      <c r="B20" s="3" t="s">
        <v>365</v>
      </c>
      <c r="C20" s="3" t="s">
        <v>200</v>
      </c>
      <c r="D20" s="3" t="s">
        <v>200</v>
      </c>
      <c r="E20" s="3">
        <v>0.40549000000000002</v>
      </c>
      <c r="F20" s="3" t="s">
        <v>200</v>
      </c>
      <c r="G20" s="3" t="s">
        <v>200</v>
      </c>
      <c r="H20" s="3" t="s">
        <v>200</v>
      </c>
      <c r="I20" s="3" t="s">
        <v>200</v>
      </c>
      <c r="J20" s="3" t="s">
        <v>200</v>
      </c>
      <c r="K20" s="3" t="s">
        <v>200</v>
      </c>
      <c r="L20" s="3" t="s">
        <v>200</v>
      </c>
      <c r="M20" s="3" t="s">
        <v>200</v>
      </c>
      <c r="N20" s="3"/>
      <c r="O20" s="3"/>
    </row>
    <row r="21" spans="1:15" x14ac:dyDescent="0.25">
      <c r="A21" s="3" t="s">
        <v>198</v>
      </c>
      <c r="B21" s="3" t="s">
        <v>206</v>
      </c>
      <c r="C21" s="3" t="s">
        <v>200</v>
      </c>
      <c r="D21" s="3" t="s">
        <v>200</v>
      </c>
      <c r="E21" s="3" t="s">
        <v>200</v>
      </c>
      <c r="F21" s="3" t="s">
        <v>200</v>
      </c>
      <c r="G21" s="3">
        <v>1.22052</v>
      </c>
      <c r="H21" s="3" t="s">
        <v>200</v>
      </c>
      <c r="I21" s="3" t="s">
        <v>200</v>
      </c>
      <c r="J21" s="3" t="s">
        <v>200</v>
      </c>
      <c r="K21" s="3" t="s">
        <v>200</v>
      </c>
      <c r="L21" s="3" t="s">
        <v>200</v>
      </c>
      <c r="M21" s="3" t="s">
        <v>200</v>
      </c>
      <c r="N21" s="3"/>
      <c r="O21" s="3"/>
    </row>
    <row r="22" spans="1:15" x14ac:dyDescent="0.25">
      <c r="A22" s="3" t="s">
        <v>207</v>
      </c>
      <c r="B22" s="3" t="s">
        <v>208</v>
      </c>
      <c r="C22" s="3" t="s">
        <v>200</v>
      </c>
      <c r="D22" s="3" t="s">
        <v>200</v>
      </c>
      <c r="E22" s="3">
        <v>1.0019800000000001</v>
      </c>
      <c r="F22" s="3" t="s">
        <v>200</v>
      </c>
      <c r="G22" s="3" t="s">
        <v>200</v>
      </c>
      <c r="H22" s="3" t="s">
        <v>200</v>
      </c>
      <c r="I22" s="3" t="s">
        <v>200</v>
      </c>
      <c r="J22" s="3" t="s">
        <v>200</v>
      </c>
      <c r="K22" s="3" t="s">
        <v>200</v>
      </c>
      <c r="L22" s="3" t="s">
        <v>200</v>
      </c>
      <c r="M22" s="3" t="s">
        <v>200</v>
      </c>
      <c r="N22" s="3"/>
      <c r="O22" s="3"/>
    </row>
    <row r="23" spans="1:15" x14ac:dyDescent="0.25">
      <c r="A23" s="3" t="s">
        <v>207</v>
      </c>
      <c r="B23" s="3" t="s">
        <v>257</v>
      </c>
      <c r="C23" s="3" t="s">
        <v>200</v>
      </c>
      <c r="D23" s="3">
        <v>0.20527999999999999</v>
      </c>
      <c r="E23" s="3" t="s">
        <v>200</v>
      </c>
      <c r="F23" s="3" t="s">
        <v>200</v>
      </c>
      <c r="G23" s="3" t="s">
        <v>200</v>
      </c>
      <c r="H23" s="3" t="s">
        <v>200</v>
      </c>
      <c r="I23" s="3">
        <v>1.03549</v>
      </c>
      <c r="J23" s="3" t="s">
        <v>200</v>
      </c>
      <c r="K23" s="3" t="s">
        <v>200</v>
      </c>
      <c r="L23" s="3" t="s">
        <v>200</v>
      </c>
      <c r="M23" s="3" t="s">
        <v>200</v>
      </c>
      <c r="N23" s="3"/>
      <c r="O23" s="3"/>
    </row>
    <row r="24" spans="1:15" x14ac:dyDescent="0.25">
      <c r="A24" s="3" t="s">
        <v>207</v>
      </c>
      <c r="B24" s="3" t="s">
        <v>210</v>
      </c>
      <c r="C24" s="3" t="s">
        <v>200</v>
      </c>
      <c r="D24" s="3" t="s">
        <v>200</v>
      </c>
      <c r="E24" s="3" t="s">
        <v>200</v>
      </c>
      <c r="F24" s="3" t="s">
        <v>200</v>
      </c>
      <c r="G24" s="3">
        <v>1.6525099999999999</v>
      </c>
      <c r="H24" s="3" t="s">
        <v>200</v>
      </c>
      <c r="I24" s="3" t="s">
        <v>200</v>
      </c>
      <c r="J24" s="3" t="s">
        <v>200</v>
      </c>
      <c r="K24" s="3" t="s">
        <v>200</v>
      </c>
      <c r="L24" s="3" t="s">
        <v>200</v>
      </c>
      <c r="M24" s="3" t="s">
        <v>200</v>
      </c>
      <c r="N24" s="3"/>
      <c r="O24" s="3"/>
    </row>
    <row r="25" spans="1:15" x14ac:dyDescent="0.25">
      <c r="A25" s="3" t="s">
        <v>207</v>
      </c>
      <c r="B25" s="3" t="s">
        <v>213</v>
      </c>
      <c r="C25" s="3">
        <v>0.71633000000000002</v>
      </c>
      <c r="D25" s="3" t="s">
        <v>200</v>
      </c>
      <c r="E25" s="3" t="s">
        <v>200</v>
      </c>
      <c r="F25" s="3" t="s">
        <v>200</v>
      </c>
      <c r="G25" s="3" t="s">
        <v>200</v>
      </c>
      <c r="H25" s="3">
        <v>0.14477999999999999</v>
      </c>
      <c r="I25" s="3" t="s">
        <v>200</v>
      </c>
      <c r="J25" s="3" t="s">
        <v>200</v>
      </c>
      <c r="K25" s="3" t="s">
        <v>200</v>
      </c>
      <c r="L25" s="3" t="s">
        <v>200</v>
      </c>
      <c r="M25" s="3" t="s">
        <v>200</v>
      </c>
      <c r="N25" s="3"/>
      <c r="O25" s="3"/>
    </row>
    <row r="26" spans="1:15" x14ac:dyDescent="0.25">
      <c r="A26" s="3" t="s">
        <v>207</v>
      </c>
      <c r="B26" s="3" t="s">
        <v>215</v>
      </c>
      <c r="C26" s="3">
        <v>2.2870599999999999</v>
      </c>
      <c r="D26" s="3" t="s">
        <v>200</v>
      </c>
      <c r="E26" s="3" t="s">
        <v>200</v>
      </c>
      <c r="F26" s="3" t="s">
        <v>200</v>
      </c>
      <c r="G26" s="3" t="s">
        <v>200</v>
      </c>
      <c r="H26" s="3" t="s">
        <v>200</v>
      </c>
      <c r="I26" s="3" t="s">
        <v>200</v>
      </c>
      <c r="J26" s="3" t="s">
        <v>200</v>
      </c>
      <c r="K26" s="3" t="s">
        <v>200</v>
      </c>
      <c r="L26" s="3" t="s">
        <v>200</v>
      </c>
      <c r="M26" s="3" t="s">
        <v>200</v>
      </c>
      <c r="N26" s="3"/>
      <c r="O26" s="3"/>
    </row>
    <row r="27" spans="1:15" x14ac:dyDescent="0.25">
      <c r="A27" s="3" t="s">
        <v>207</v>
      </c>
      <c r="B27" s="3" t="s">
        <v>261</v>
      </c>
      <c r="C27" s="3" t="s">
        <v>200</v>
      </c>
      <c r="D27" s="3" t="s">
        <v>200</v>
      </c>
      <c r="E27" s="3" t="s">
        <v>200</v>
      </c>
      <c r="F27" s="3" t="s">
        <v>200</v>
      </c>
      <c r="G27" s="3">
        <v>3.90178</v>
      </c>
      <c r="H27" s="3" t="s">
        <v>200</v>
      </c>
      <c r="I27" s="3" t="s">
        <v>200</v>
      </c>
      <c r="J27" s="3" t="s">
        <v>200</v>
      </c>
      <c r="K27" s="3" t="s">
        <v>200</v>
      </c>
      <c r="L27" s="3" t="s">
        <v>200</v>
      </c>
      <c r="M27" s="3" t="s">
        <v>200</v>
      </c>
      <c r="N27" s="3"/>
      <c r="O27" s="3"/>
    </row>
    <row r="28" spans="1:15" x14ac:dyDescent="0.25">
      <c r="A28" s="3" t="s">
        <v>207</v>
      </c>
      <c r="B28" s="3" t="s">
        <v>216</v>
      </c>
      <c r="C28" s="3" t="s">
        <v>200</v>
      </c>
      <c r="D28" s="3">
        <v>0.58935999999999999</v>
      </c>
      <c r="E28" s="3" t="s">
        <v>200</v>
      </c>
      <c r="F28" s="3" t="s">
        <v>200</v>
      </c>
      <c r="G28" s="3" t="s">
        <v>200</v>
      </c>
      <c r="H28" s="3" t="s">
        <v>200</v>
      </c>
      <c r="I28" s="3">
        <v>1.8208899999999999</v>
      </c>
      <c r="J28" s="3" t="s">
        <v>200</v>
      </c>
      <c r="K28" s="3" t="s">
        <v>200</v>
      </c>
      <c r="L28" s="3" t="s">
        <v>200</v>
      </c>
      <c r="M28" s="3" t="s">
        <v>200</v>
      </c>
      <c r="N28" s="3"/>
      <c r="O28" s="3"/>
    </row>
    <row r="29" spans="1:15" x14ac:dyDescent="0.25">
      <c r="A29" s="3" t="s">
        <v>207</v>
      </c>
      <c r="B29" s="3" t="s">
        <v>217</v>
      </c>
      <c r="C29" s="3">
        <v>0</v>
      </c>
      <c r="D29" s="3" t="s">
        <v>200</v>
      </c>
      <c r="E29" s="3" t="s">
        <v>200</v>
      </c>
      <c r="F29" s="3" t="s">
        <v>200</v>
      </c>
      <c r="G29" s="3" t="s">
        <v>200</v>
      </c>
      <c r="H29" s="3">
        <v>0</v>
      </c>
      <c r="I29" s="3" t="s">
        <v>200</v>
      </c>
      <c r="J29" s="3" t="s">
        <v>200</v>
      </c>
      <c r="K29" s="3" t="s">
        <v>200</v>
      </c>
      <c r="L29" s="3" t="s">
        <v>200</v>
      </c>
      <c r="M29" s="3" t="s">
        <v>200</v>
      </c>
      <c r="N29" s="3"/>
      <c r="O29" s="3"/>
    </row>
    <row r="30" spans="1:15" x14ac:dyDescent="0.25">
      <c r="A30" s="3" t="s">
        <v>218</v>
      </c>
      <c r="B30" s="3" t="s">
        <v>246</v>
      </c>
      <c r="C30" s="3" t="s">
        <v>200</v>
      </c>
      <c r="D30" s="3" t="s">
        <v>200</v>
      </c>
      <c r="E30" s="3" t="s">
        <v>200</v>
      </c>
      <c r="F30" s="3">
        <v>13.850009999999999</v>
      </c>
      <c r="G30" s="3" t="s">
        <v>200</v>
      </c>
      <c r="H30" s="3" t="s">
        <v>200</v>
      </c>
      <c r="I30" s="3" t="s">
        <v>200</v>
      </c>
      <c r="J30" s="3" t="s">
        <v>200</v>
      </c>
      <c r="K30" s="3" t="s">
        <v>200</v>
      </c>
      <c r="L30" s="3" t="s">
        <v>200</v>
      </c>
      <c r="M30" s="3" t="s">
        <v>200</v>
      </c>
      <c r="N30" s="3"/>
      <c r="O30" s="3"/>
    </row>
    <row r="31" spans="1:15" x14ac:dyDescent="0.25">
      <c r="A31" s="3" t="s">
        <v>218</v>
      </c>
      <c r="B31" s="3" t="s">
        <v>219</v>
      </c>
      <c r="C31" s="3" t="s">
        <v>200</v>
      </c>
      <c r="D31" s="3" t="s">
        <v>200</v>
      </c>
      <c r="E31" s="3" t="s">
        <v>200</v>
      </c>
      <c r="F31" s="3" t="s">
        <v>200</v>
      </c>
      <c r="G31" s="3">
        <v>14.256819999999999</v>
      </c>
      <c r="H31" s="3" t="s">
        <v>200</v>
      </c>
      <c r="I31" s="3" t="s">
        <v>200</v>
      </c>
      <c r="J31" s="3" t="s">
        <v>200</v>
      </c>
      <c r="K31" s="3" t="s">
        <v>200</v>
      </c>
      <c r="L31" s="3" t="s">
        <v>200</v>
      </c>
      <c r="M31" s="3" t="s">
        <v>200</v>
      </c>
      <c r="N31" s="3"/>
      <c r="O31" s="3"/>
    </row>
    <row r="32" spans="1:15" x14ac:dyDescent="0.25">
      <c r="A32" s="3" t="s">
        <v>218</v>
      </c>
      <c r="B32" s="3" t="s">
        <v>247</v>
      </c>
      <c r="C32" s="3" t="s">
        <v>200</v>
      </c>
      <c r="D32" s="3">
        <v>0</v>
      </c>
      <c r="E32" s="3" t="s">
        <v>200</v>
      </c>
      <c r="F32" s="3" t="s">
        <v>200</v>
      </c>
      <c r="G32" s="3" t="s">
        <v>200</v>
      </c>
      <c r="H32" s="3">
        <v>2.63517</v>
      </c>
      <c r="I32" s="3" t="s">
        <v>200</v>
      </c>
      <c r="J32" s="3" t="s">
        <v>200</v>
      </c>
      <c r="K32" s="3" t="s">
        <v>200</v>
      </c>
      <c r="L32" s="3" t="s">
        <v>200</v>
      </c>
      <c r="M32" s="3" t="s">
        <v>200</v>
      </c>
      <c r="N32" s="3"/>
      <c r="O32" s="3"/>
    </row>
    <row r="33" spans="1:15" x14ac:dyDescent="0.25">
      <c r="A33" s="3" t="s">
        <v>218</v>
      </c>
      <c r="B33" s="3" t="s">
        <v>221</v>
      </c>
      <c r="C33" s="3" t="s">
        <v>200</v>
      </c>
      <c r="D33" s="3" t="s">
        <v>200</v>
      </c>
      <c r="E33" s="3">
        <v>8.6075800000000005</v>
      </c>
      <c r="F33" s="3" t="s">
        <v>200</v>
      </c>
      <c r="G33" s="3" t="s">
        <v>200</v>
      </c>
      <c r="H33" s="3" t="s">
        <v>200</v>
      </c>
      <c r="I33" s="3" t="s">
        <v>200</v>
      </c>
      <c r="J33" s="3" t="s">
        <v>200</v>
      </c>
      <c r="K33" s="3">
        <v>8.7965400000000002</v>
      </c>
      <c r="L33" s="3" t="s">
        <v>200</v>
      </c>
      <c r="M33" s="3" t="s">
        <v>200</v>
      </c>
      <c r="N33" s="3"/>
      <c r="O33" s="3"/>
    </row>
    <row r="34" spans="1:15" x14ac:dyDescent="0.25">
      <c r="A34" s="3" t="s">
        <v>222</v>
      </c>
      <c r="B34" s="3" t="s">
        <v>223</v>
      </c>
      <c r="C34" s="3" t="s">
        <v>200</v>
      </c>
      <c r="D34" s="3" t="s">
        <v>200</v>
      </c>
      <c r="E34" s="3" t="s">
        <v>200</v>
      </c>
      <c r="F34" s="3" t="s">
        <v>200</v>
      </c>
      <c r="G34" s="3" t="s">
        <v>200</v>
      </c>
      <c r="H34" s="3">
        <v>0.11877</v>
      </c>
      <c r="I34" s="3" t="s">
        <v>200</v>
      </c>
      <c r="J34" s="3" t="s">
        <v>200</v>
      </c>
      <c r="K34" s="3" t="s">
        <v>200</v>
      </c>
      <c r="L34" s="3" t="s">
        <v>200</v>
      </c>
      <c r="M34" s="3" t="s">
        <v>200</v>
      </c>
      <c r="N34" s="3"/>
      <c r="O34" s="3"/>
    </row>
    <row r="35" spans="1:15" x14ac:dyDescent="0.25">
      <c r="A35" s="3" t="s">
        <v>222</v>
      </c>
      <c r="B35" s="3" t="s">
        <v>225</v>
      </c>
      <c r="C35" s="3">
        <v>0</v>
      </c>
      <c r="D35" s="3" t="s">
        <v>200</v>
      </c>
      <c r="E35" s="3" t="s">
        <v>200</v>
      </c>
      <c r="F35" s="3" t="s">
        <v>200</v>
      </c>
      <c r="G35" s="3">
        <v>0</v>
      </c>
      <c r="H35" s="3" t="s">
        <v>200</v>
      </c>
      <c r="I35" s="3" t="s">
        <v>200</v>
      </c>
      <c r="J35" s="3" t="s">
        <v>200</v>
      </c>
      <c r="K35" s="3" t="s">
        <v>200</v>
      </c>
      <c r="L35" s="3" t="s">
        <v>200</v>
      </c>
      <c r="M35" s="3" t="s">
        <v>200</v>
      </c>
      <c r="N35" s="3"/>
      <c r="O35" s="3"/>
    </row>
    <row r="36" spans="1:15" x14ac:dyDescent="0.25">
      <c r="A36" s="3" t="s">
        <v>222</v>
      </c>
      <c r="B36" s="3" t="s">
        <v>226</v>
      </c>
      <c r="C36" s="3" t="s">
        <v>200</v>
      </c>
      <c r="D36" s="3" t="s">
        <v>200</v>
      </c>
      <c r="E36" s="3" t="s">
        <v>200</v>
      </c>
      <c r="F36" s="3" t="s">
        <v>200</v>
      </c>
      <c r="G36" s="3">
        <v>0.12706000000000001</v>
      </c>
      <c r="H36" s="3" t="s">
        <v>200</v>
      </c>
      <c r="I36" s="3" t="s">
        <v>200</v>
      </c>
      <c r="J36" s="3" t="s">
        <v>200</v>
      </c>
      <c r="K36" s="3" t="s">
        <v>200</v>
      </c>
      <c r="L36" s="3" t="s">
        <v>200</v>
      </c>
      <c r="M36" s="3" t="s">
        <v>200</v>
      </c>
      <c r="N36" s="3"/>
      <c r="O36" s="3"/>
    </row>
    <row r="37" spans="1:15" x14ac:dyDescent="0.25">
      <c r="A37" s="3" t="s">
        <v>222</v>
      </c>
      <c r="B37" s="3" t="s">
        <v>248</v>
      </c>
      <c r="C37" s="3">
        <v>0</v>
      </c>
      <c r="D37" s="3" t="s">
        <v>200</v>
      </c>
      <c r="E37" s="3" t="s">
        <v>200</v>
      </c>
      <c r="F37" s="3" t="s">
        <v>200</v>
      </c>
      <c r="G37" s="3" t="s">
        <v>200</v>
      </c>
      <c r="H37" s="3" t="s">
        <v>200</v>
      </c>
      <c r="I37" s="3">
        <v>0.17016999999999999</v>
      </c>
      <c r="J37" s="3" t="s">
        <v>200</v>
      </c>
      <c r="K37" s="3" t="s">
        <v>200</v>
      </c>
      <c r="L37" s="3" t="s">
        <v>200</v>
      </c>
      <c r="M37" s="3" t="s">
        <v>200</v>
      </c>
      <c r="N37" s="3"/>
      <c r="O37" s="3"/>
    </row>
    <row r="38" spans="1:15" x14ac:dyDescent="0.25">
      <c r="A38" s="3" t="s">
        <v>222</v>
      </c>
      <c r="B38" s="3" t="s">
        <v>249</v>
      </c>
      <c r="C38" s="3" t="s">
        <v>200</v>
      </c>
      <c r="D38" s="3">
        <v>0</v>
      </c>
      <c r="E38" s="3" t="s">
        <v>200</v>
      </c>
      <c r="F38" s="3" t="s">
        <v>200</v>
      </c>
      <c r="G38" s="3" t="s">
        <v>200</v>
      </c>
      <c r="H38" s="3" t="s">
        <v>200</v>
      </c>
      <c r="I38" s="3" t="s">
        <v>200</v>
      </c>
      <c r="J38" s="3" t="s">
        <v>200</v>
      </c>
      <c r="K38" s="3" t="s">
        <v>200</v>
      </c>
      <c r="L38" s="3" t="s">
        <v>200</v>
      </c>
      <c r="M38" s="3" t="s">
        <v>200</v>
      </c>
      <c r="N38" s="3"/>
      <c r="O38" s="3"/>
    </row>
    <row r="39" spans="1:15" x14ac:dyDescent="0.25">
      <c r="A39" s="3" t="s">
        <v>222</v>
      </c>
      <c r="B39" s="3" t="s">
        <v>250</v>
      </c>
      <c r="C39" s="3" t="s">
        <v>200</v>
      </c>
      <c r="D39" s="3" t="s">
        <v>200</v>
      </c>
      <c r="E39" s="3" t="s">
        <v>200</v>
      </c>
      <c r="F39" s="3">
        <v>1.3203199999999999</v>
      </c>
      <c r="G39" s="3" t="s">
        <v>200</v>
      </c>
      <c r="H39" s="3" t="s">
        <v>200</v>
      </c>
      <c r="I39" s="3" t="s">
        <v>200</v>
      </c>
      <c r="J39" s="3" t="s">
        <v>200</v>
      </c>
      <c r="K39" s="3" t="s">
        <v>200</v>
      </c>
      <c r="L39" s="3" t="s">
        <v>200</v>
      </c>
      <c r="M39" s="3" t="s">
        <v>200</v>
      </c>
      <c r="N39" s="3"/>
      <c r="O39" s="3"/>
    </row>
    <row r="40" spans="1:15" x14ac:dyDescent="0.25">
      <c r="A40" s="3" t="s">
        <v>222</v>
      </c>
      <c r="B40" s="3" t="s">
        <v>266</v>
      </c>
      <c r="C40" s="3" t="s">
        <v>200</v>
      </c>
      <c r="D40" s="3" t="s">
        <v>200</v>
      </c>
      <c r="E40" s="3" t="s">
        <v>200</v>
      </c>
      <c r="F40" s="3" t="s">
        <v>200</v>
      </c>
      <c r="G40" s="3" t="s">
        <v>200</v>
      </c>
      <c r="H40" s="3" t="s">
        <v>200</v>
      </c>
      <c r="I40" s="3">
        <v>5.1326200000000002</v>
      </c>
      <c r="J40" s="3" t="s">
        <v>200</v>
      </c>
      <c r="K40" s="3" t="s">
        <v>200</v>
      </c>
      <c r="L40" s="3" t="s">
        <v>200</v>
      </c>
      <c r="M40" s="3" t="s">
        <v>200</v>
      </c>
      <c r="N40" s="3"/>
      <c r="O40" s="3"/>
    </row>
    <row r="41" spans="1:15" x14ac:dyDescent="0.25">
      <c r="A41" s="3" t="s">
        <v>222</v>
      </c>
      <c r="B41" s="3" t="s">
        <v>251</v>
      </c>
      <c r="C41" s="3" t="s">
        <v>200</v>
      </c>
      <c r="D41" s="3" t="s">
        <v>200</v>
      </c>
      <c r="E41" s="3" t="s">
        <v>200</v>
      </c>
      <c r="F41" s="3">
        <v>0</v>
      </c>
      <c r="G41" s="3" t="s">
        <v>200</v>
      </c>
      <c r="H41" s="3" t="s">
        <v>200</v>
      </c>
      <c r="I41" s="3" t="s">
        <v>200</v>
      </c>
      <c r="J41" s="3" t="s">
        <v>200</v>
      </c>
      <c r="K41" s="3" t="s">
        <v>200</v>
      </c>
      <c r="L41" s="3" t="s">
        <v>200</v>
      </c>
      <c r="M41" s="3" t="s">
        <v>200</v>
      </c>
      <c r="N41" s="3"/>
      <c r="O41" s="3"/>
    </row>
    <row r="42" spans="1:15" x14ac:dyDescent="0.25">
      <c r="A42" s="3" t="s">
        <v>222</v>
      </c>
      <c r="B42" s="3" t="s">
        <v>227</v>
      </c>
      <c r="C42" s="3">
        <v>0</v>
      </c>
      <c r="D42" s="3" t="s">
        <v>200</v>
      </c>
      <c r="E42" s="3" t="s">
        <v>200</v>
      </c>
      <c r="F42" s="3" t="s">
        <v>200</v>
      </c>
      <c r="G42" s="3" t="s">
        <v>200</v>
      </c>
      <c r="H42" s="3">
        <v>0</v>
      </c>
      <c r="I42" s="3" t="s">
        <v>200</v>
      </c>
      <c r="J42" s="3" t="s">
        <v>200</v>
      </c>
      <c r="K42" s="3" t="s">
        <v>200</v>
      </c>
      <c r="L42" s="3" t="s">
        <v>200</v>
      </c>
      <c r="M42" s="3" t="s">
        <v>200</v>
      </c>
      <c r="N42" s="3"/>
      <c r="O42" s="3"/>
    </row>
    <row r="43" spans="1:15" x14ac:dyDescent="0.25">
      <c r="A43" s="3" t="s">
        <v>228</v>
      </c>
      <c r="B43" s="3" t="s">
        <v>229</v>
      </c>
      <c r="C43" s="3" t="s">
        <v>200</v>
      </c>
      <c r="D43" s="3">
        <v>0.15525</v>
      </c>
      <c r="E43" s="3" t="s">
        <v>200</v>
      </c>
      <c r="F43" s="3" t="s">
        <v>200</v>
      </c>
      <c r="G43" s="3">
        <v>0.56047000000000002</v>
      </c>
      <c r="H43" s="3" t="s">
        <v>200</v>
      </c>
      <c r="I43" s="3" t="s">
        <v>200</v>
      </c>
      <c r="J43" s="3" t="s">
        <v>200</v>
      </c>
      <c r="K43" s="3">
        <v>0.43089</v>
      </c>
      <c r="L43" s="3" t="s">
        <v>200</v>
      </c>
      <c r="M43" s="3" t="s">
        <v>200</v>
      </c>
      <c r="N43" s="3"/>
      <c r="O43" s="3"/>
    </row>
    <row r="44" spans="1:15" x14ac:dyDescent="0.25">
      <c r="A44" s="3" t="s">
        <v>228</v>
      </c>
      <c r="B44" s="3" t="s">
        <v>230</v>
      </c>
      <c r="C44" s="3">
        <v>0.10358000000000001</v>
      </c>
      <c r="D44" s="3" t="s">
        <v>200</v>
      </c>
      <c r="E44" s="3" t="s">
        <v>200</v>
      </c>
      <c r="F44" s="3" t="s">
        <v>200</v>
      </c>
      <c r="G44" s="3" t="s">
        <v>200</v>
      </c>
      <c r="H44" s="3" t="s">
        <v>200</v>
      </c>
      <c r="I44" s="3" t="s">
        <v>200</v>
      </c>
      <c r="J44" s="3" t="s">
        <v>200</v>
      </c>
      <c r="K44" s="3" t="s">
        <v>200</v>
      </c>
      <c r="L44" s="3" t="s">
        <v>200</v>
      </c>
      <c r="M44" s="3" t="s">
        <v>200</v>
      </c>
      <c r="N44" s="3"/>
      <c r="O44" s="3"/>
    </row>
    <row r="45" spans="1:15" x14ac:dyDescent="0.25">
      <c r="A45" s="3" t="s">
        <v>228</v>
      </c>
      <c r="B45" s="3" t="s">
        <v>232</v>
      </c>
      <c r="C45" s="3" t="s">
        <v>200</v>
      </c>
      <c r="D45" s="3" t="s">
        <v>200</v>
      </c>
      <c r="E45" s="3">
        <v>0</v>
      </c>
      <c r="F45" s="3" t="s">
        <v>200</v>
      </c>
      <c r="G45" s="3" t="s">
        <v>200</v>
      </c>
      <c r="H45" s="3" t="s">
        <v>200</v>
      </c>
      <c r="I45" s="3">
        <v>0</v>
      </c>
      <c r="J45" s="3" t="s">
        <v>200</v>
      </c>
      <c r="K45" s="3" t="s">
        <v>200</v>
      </c>
      <c r="L45" s="3" t="s">
        <v>200</v>
      </c>
      <c r="M45" s="3" t="s">
        <v>200</v>
      </c>
      <c r="N45" s="3"/>
      <c r="O45" s="3"/>
    </row>
    <row r="46" spans="1:15" x14ac:dyDescent="0.25">
      <c r="A46" s="3" t="s">
        <v>228</v>
      </c>
      <c r="B46" s="3" t="s">
        <v>233</v>
      </c>
      <c r="C46" s="3">
        <v>0.12690000000000001</v>
      </c>
      <c r="D46" s="3" t="s">
        <v>200</v>
      </c>
      <c r="E46" s="3" t="s">
        <v>200</v>
      </c>
      <c r="F46" s="3">
        <v>1.0703800000000001</v>
      </c>
      <c r="G46" s="3" t="s">
        <v>200</v>
      </c>
      <c r="H46" s="3" t="s">
        <v>200</v>
      </c>
      <c r="I46" s="3" t="s">
        <v>200</v>
      </c>
      <c r="J46" s="3" t="s">
        <v>200</v>
      </c>
      <c r="K46" s="3" t="s">
        <v>200</v>
      </c>
      <c r="L46" s="3" t="s">
        <v>200</v>
      </c>
      <c r="M46" s="3" t="s">
        <v>200</v>
      </c>
      <c r="N46" s="3"/>
      <c r="O46" s="3"/>
    </row>
    <row r="47" spans="1:15" x14ac:dyDescent="0.25">
      <c r="A47" s="3" t="s">
        <v>228</v>
      </c>
      <c r="B47" s="3" t="s">
        <v>252</v>
      </c>
      <c r="C47" s="3" t="s">
        <v>200</v>
      </c>
      <c r="D47" s="3" t="s">
        <v>200</v>
      </c>
      <c r="E47" s="3">
        <v>0.48809999999999998</v>
      </c>
      <c r="F47" s="3" t="s">
        <v>200</v>
      </c>
      <c r="G47" s="3" t="s">
        <v>200</v>
      </c>
      <c r="H47" s="3" t="s">
        <v>200</v>
      </c>
      <c r="I47" s="3">
        <v>0</v>
      </c>
      <c r="J47" s="3" t="s">
        <v>200</v>
      </c>
      <c r="K47" s="3" t="s">
        <v>200</v>
      </c>
      <c r="L47" s="3" t="s">
        <v>200</v>
      </c>
      <c r="M47" s="3" t="s">
        <v>200</v>
      </c>
      <c r="N47" s="3"/>
      <c r="O47" s="3"/>
    </row>
    <row r="48" spans="1:15" x14ac:dyDescent="0.25">
      <c r="A48" s="3" t="s">
        <v>228</v>
      </c>
      <c r="B48" s="3" t="s">
        <v>235</v>
      </c>
      <c r="C48" s="3" t="s">
        <v>200</v>
      </c>
      <c r="D48" s="3" t="s">
        <v>200</v>
      </c>
      <c r="E48" s="3" t="s">
        <v>200</v>
      </c>
      <c r="F48" s="3" t="s">
        <v>200</v>
      </c>
      <c r="G48" s="3">
        <v>0.24709999999999999</v>
      </c>
      <c r="H48" s="3" t="s">
        <v>200</v>
      </c>
      <c r="I48" s="3" t="s">
        <v>200</v>
      </c>
      <c r="J48" s="3" t="s">
        <v>200</v>
      </c>
      <c r="K48" s="3" t="s">
        <v>200</v>
      </c>
      <c r="L48" s="3" t="s">
        <v>200</v>
      </c>
      <c r="M48" s="3" t="s">
        <v>200</v>
      </c>
      <c r="N48" s="3"/>
      <c r="O48" s="3"/>
    </row>
    <row r="49" spans="1:15" x14ac:dyDescent="0.25">
      <c r="A49" s="3" t="s">
        <v>228</v>
      </c>
      <c r="B49" s="3" t="s">
        <v>236</v>
      </c>
      <c r="C49" s="3" t="s">
        <v>200</v>
      </c>
      <c r="D49" s="3" t="s">
        <v>200</v>
      </c>
      <c r="E49" s="3" t="s">
        <v>200</v>
      </c>
      <c r="F49" s="3">
        <v>0</v>
      </c>
      <c r="G49" s="3" t="s">
        <v>200</v>
      </c>
      <c r="H49" s="3" t="s">
        <v>200</v>
      </c>
      <c r="I49" s="3" t="s">
        <v>200</v>
      </c>
      <c r="J49" s="3" t="s">
        <v>200</v>
      </c>
      <c r="K49" s="3" t="s">
        <v>200</v>
      </c>
      <c r="L49" s="3" t="s">
        <v>200</v>
      </c>
      <c r="M49" s="3" t="s">
        <v>200</v>
      </c>
      <c r="N49" s="3"/>
      <c r="O49" s="3"/>
    </row>
    <row r="50" spans="1:15" x14ac:dyDescent="0.25">
      <c r="A50" s="3" t="s">
        <v>228</v>
      </c>
      <c r="B50" s="3" t="s">
        <v>237</v>
      </c>
      <c r="C50" s="3" t="s">
        <v>200</v>
      </c>
      <c r="D50" s="3" t="s">
        <v>200</v>
      </c>
      <c r="E50" s="3" t="s">
        <v>200</v>
      </c>
      <c r="F50" s="3">
        <v>0.40705000000000002</v>
      </c>
      <c r="G50" s="3" t="s">
        <v>200</v>
      </c>
      <c r="H50" s="3">
        <v>0.44669999999999999</v>
      </c>
      <c r="I50" s="3" t="s">
        <v>200</v>
      </c>
      <c r="J50" s="3" t="s">
        <v>200</v>
      </c>
      <c r="K50" s="3" t="s">
        <v>200</v>
      </c>
      <c r="L50" s="3" t="s">
        <v>200</v>
      </c>
      <c r="M50" s="3" t="s">
        <v>200</v>
      </c>
      <c r="N50" s="3"/>
      <c r="O50" s="3"/>
    </row>
    <row r="51" spans="1:15" x14ac:dyDescent="0.25">
      <c r="A51" s="3" t="s">
        <v>228</v>
      </c>
      <c r="B51" s="3" t="s">
        <v>238</v>
      </c>
      <c r="C51" s="3" t="s">
        <v>200</v>
      </c>
      <c r="D51" s="3" t="s">
        <v>200</v>
      </c>
      <c r="E51" s="3">
        <v>0.91134999999999999</v>
      </c>
      <c r="F51" s="3" t="s">
        <v>200</v>
      </c>
      <c r="G51" s="3" t="s">
        <v>200</v>
      </c>
      <c r="H51" s="3" t="s">
        <v>200</v>
      </c>
      <c r="I51" s="3" t="s">
        <v>200</v>
      </c>
      <c r="J51" s="3" t="s">
        <v>200</v>
      </c>
      <c r="K51" s="3" t="s">
        <v>200</v>
      </c>
      <c r="L51" s="3" t="s">
        <v>200</v>
      </c>
      <c r="M51" s="3" t="s">
        <v>200</v>
      </c>
      <c r="N51" s="3"/>
      <c r="O51" s="3"/>
    </row>
    <row r="52" spans="1:15" x14ac:dyDescent="0.25">
      <c r="A52" s="3" t="s">
        <v>228</v>
      </c>
      <c r="B52" s="3" t="s">
        <v>253</v>
      </c>
      <c r="C52" s="3" t="s">
        <v>200</v>
      </c>
      <c r="D52" s="3">
        <v>0.79256000000000004</v>
      </c>
      <c r="E52" s="3" t="s">
        <v>200</v>
      </c>
      <c r="F52" s="3">
        <v>0.76254</v>
      </c>
      <c r="G52" s="3" t="s">
        <v>200</v>
      </c>
      <c r="H52" s="3" t="s">
        <v>200</v>
      </c>
      <c r="I52" s="3">
        <v>2.0491100000000002</v>
      </c>
      <c r="J52" s="3" t="s">
        <v>200</v>
      </c>
      <c r="K52" s="3">
        <v>0.83118999999999998</v>
      </c>
      <c r="L52" s="3" t="s">
        <v>200</v>
      </c>
      <c r="M52" s="3" t="s">
        <v>200</v>
      </c>
      <c r="N52" s="3"/>
      <c r="O52" s="3"/>
    </row>
    <row r="53" spans="1:15" x14ac:dyDescent="0.25">
      <c r="A53" s="3" t="s">
        <v>228</v>
      </c>
      <c r="B53" s="3" t="s">
        <v>239</v>
      </c>
      <c r="C53" s="3" t="s">
        <v>200</v>
      </c>
      <c r="D53" s="3">
        <v>0.31757999999999997</v>
      </c>
      <c r="E53" s="3" t="s">
        <v>200</v>
      </c>
      <c r="F53" s="3" t="s">
        <v>200</v>
      </c>
      <c r="G53" s="3" t="s">
        <v>200</v>
      </c>
      <c r="H53" s="3" t="s">
        <v>200</v>
      </c>
      <c r="I53" s="3">
        <v>0.13522999999999999</v>
      </c>
      <c r="J53" s="3">
        <v>0.51060000000000005</v>
      </c>
      <c r="K53" s="3" t="s">
        <v>200</v>
      </c>
      <c r="L53" s="3" t="s">
        <v>200</v>
      </c>
      <c r="M53" s="3" t="s">
        <v>200</v>
      </c>
      <c r="N53" s="3"/>
      <c r="O53" s="3"/>
    </row>
    <row r="54" spans="1:15" x14ac:dyDescent="0.25">
      <c r="A54" s="3" t="s">
        <v>228</v>
      </c>
      <c r="B54" s="3" t="s">
        <v>240</v>
      </c>
      <c r="C54" s="3" t="s">
        <v>200</v>
      </c>
      <c r="D54" s="3" t="s">
        <v>200</v>
      </c>
      <c r="E54" s="3" t="s">
        <v>200</v>
      </c>
      <c r="F54" s="3">
        <v>5.5829999999999998E-2</v>
      </c>
      <c r="G54" s="3" t="s">
        <v>200</v>
      </c>
      <c r="H54" s="3" t="s">
        <v>200</v>
      </c>
      <c r="I54" s="3" t="s">
        <v>200</v>
      </c>
      <c r="J54" s="3">
        <v>0</v>
      </c>
      <c r="K54" s="3" t="s">
        <v>200</v>
      </c>
      <c r="L54" s="3" t="s">
        <v>200</v>
      </c>
      <c r="M54" s="3" t="s">
        <v>200</v>
      </c>
      <c r="N54" s="3"/>
      <c r="O54" s="3"/>
    </row>
    <row r="55" spans="1:15" x14ac:dyDescent="0.25">
      <c r="A55" s="3" t="s">
        <v>228</v>
      </c>
      <c r="B55" s="3" t="s">
        <v>241</v>
      </c>
      <c r="C55" s="3">
        <v>0</v>
      </c>
      <c r="D55" s="3" t="s">
        <v>200</v>
      </c>
      <c r="E55" s="3" t="s">
        <v>200</v>
      </c>
      <c r="F55" s="3" t="s">
        <v>200</v>
      </c>
      <c r="G55" s="3">
        <v>0.6048</v>
      </c>
      <c r="H55" s="3" t="s">
        <v>200</v>
      </c>
      <c r="I55" s="3" t="s">
        <v>200</v>
      </c>
      <c r="J55" s="3" t="s">
        <v>200</v>
      </c>
      <c r="K55" s="3" t="s">
        <v>200</v>
      </c>
      <c r="L55" s="3" t="s">
        <v>200</v>
      </c>
      <c r="M55" s="3" t="s">
        <v>200</v>
      </c>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406</v>
      </c>
    </row>
    <row r="4" spans="1:15" x14ac:dyDescent="0.25">
      <c r="A4" t="s">
        <v>407</v>
      </c>
    </row>
    <row r="5" spans="1:15" ht="21" x14ac:dyDescent="0.35">
      <c r="A5" s="7" t="s">
        <v>180</v>
      </c>
    </row>
    <row r="6" spans="1:15" x14ac:dyDescent="0.25">
      <c r="A6" t="s">
        <v>400</v>
      </c>
    </row>
    <row r="7" spans="1:15" x14ac:dyDescent="0.25">
      <c r="A7" t="s">
        <v>408</v>
      </c>
    </row>
    <row r="8" spans="1:15" x14ac:dyDescent="0.25">
      <c r="A8" t="s">
        <v>423</v>
      </c>
    </row>
    <row r="9" spans="1:15" x14ac:dyDescent="0.25">
      <c r="A9" t="s">
        <v>425</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0</v>
      </c>
      <c r="D14" s="3" t="s">
        <v>200</v>
      </c>
      <c r="E14" s="3" t="s">
        <v>200</v>
      </c>
      <c r="F14" s="3" t="s">
        <v>200</v>
      </c>
      <c r="G14" s="3" t="s">
        <v>200</v>
      </c>
      <c r="H14" s="3" t="s">
        <v>200</v>
      </c>
      <c r="I14" s="3" t="s">
        <v>200</v>
      </c>
      <c r="J14" s="3" t="s">
        <v>200</v>
      </c>
      <c r="K14" s="3" t="s">
        <v>200</v>
      </c>
      <c r="L14" s="3" t="s">
        <v>200</v>
      </c>
      <c r="M14" s="3" t="s">
        <v>200</v>
      </c>
      <c r="N14" s="3"/>
      <c r="O14" s="3"/>
    </row>
    <row r="15" spans="1:15" x14ac:dyDescent="0.25">
      <c r="A15" s="3" t="s">
        <v>198</v>
      </c>
      <c r="B15" s="3" t="s">
        <v>201</v>
      </c>
      <c r="C15" s="3" t="s">
        <v>200</v>
      </c>
      <c r="D15" s="3">
        <v>0.21324000000000001</v>
      </c>
      <c r="E15" s="3" t="s">
        <v>200</v>
      </c>
      <c r="F15" s="3" t="s">
        <v>200</v>
      </c>
      <c r="G15" s="3">
        <v>0.26346000000000003</v>
      </c>
      <c r="H15" s="3" t="s">
        <v>200</v>
      </c>
      <c r="I15" s="3" t="s">
        <v>200</v>
      </c>
      <c r="J15" s="3" t="s">
        <v>200</v>
      </c>
      <c r="K15" s="3" t="s">
        <v>200</v>
      </c>
      <c r="L15" s="3" t="s">
        <v>200</v>
      </c>
      <c r="M15" s="3" t="s">
        <v>200</v>
      </c>
      <c r="N15" s="3"/>
      <c r="O15" s="3"/>
    </row>
    <row r="16" spans="1:15" x14ac:dyDescent="0.25">
      <c r="A16" s="3" t="s">
        <v>198</v>
      </c>
      <c r="B16" s="3" t="s">
        <v>265</v>
      </c>
      <c r="C16" s="3">
        <v>0</v>
      </c>
      <c r="D16" s="3" t="s">
        <v>200</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v>0</v>
      </c>
      <c r="H17" s="3" t="s">
        <v>200</v>
      </c>
      <c r="I17" s="3" t="s">
        <v>200</v>
      </c>
      <c r="J17" s="3" t="s">
        <v>200</v>
      </c>
      <c r="K17" s="3" t="s">
        <v>200</v>
      </c>
      <c r="L17" s="3" t="s">
        <v>200</v>
      </c>
      <c r="M17" s="3" t="s">
        <v>200</v>
      </c>
      <c r="N17" s="3"/>
      <c r="O17" s="3"/>
    </row>
    <row r="18" spans="1:15" x14ac:dyDescent="0.25">
      <c r="A18" s="3" t="s">
        <v>198</v>
      </c>
      <c r="B18" s="3" t="s">
        <v>203</v>
      </c>
      <c r="C18" s="3" t="s">
        <v>200</v>
      </c>
      <c r="D18" s="3" t="s">
        <v>200</v>
      </c>
      <c r="E18" s="3">
        <v>1.7940799999999999</v>
      </c>
      <c r="F18" s="3" t="s">
        <v>200</v>
      </c>
      <c r="G18" s="3" t="s">
        <v>200</v>
      </c>
      <c r="H18" s="3">
        <v>3.08209</v>
      </c>
      <c r="I18" s="3" t="s">
        <v>200</v>
      </c>
      <c r="J18" s="3" t="s">
        <v>200</v>
      </c>
      <c r="K18" s="3" t="s">
        <v>200</v>
      </c>
      <c r="L18" s="3" t="s">
        <v>200</v>
      </c>
      <c r="M18" s="3" t="s">
        <v>200</v>
      </c>
      <c r="N18" s="3"/>
      <c r="O18" s="3"/>
    </row>
    <row r="19" spans="1:15" x14ac:dyDescent="0.25">
      <c r="A19" s="3" t="s">
        <v>198</v>
      </c>
      <c r="B19" s="3" t="s">
        <v>204</v>
      </c>
      <c r="C19" s="3">
        <v>0</v>
      </c>
      <c r="D19" s="3" t="s">
        <v>200</v>
      </c>
      <c r="E19" s="3" t="s">
        <v>200</v>
      </c>
      <c r="F19" s="3">
        <v>0.49470999999999998</v>
      </c>
      <c r="G19" s="3" t="s">
        <v>200</v>
      </c>
      <c r="H19" s="3" t="s">
        <v>200</v>
      </c>
      <c r="I19" s="3" t="s">
        <v>200</v>
      </c>
      <c r="J19" s="3" t="s">
        <v>200</v>
      </c>
      <c r="K19" s="3" t="s">
        <v>200</v>
      </c>
      <c r="L19" s="3" t="s">
        <v>200</v>
      </c>
      <c r="M19" s="3" t="s">
        <v>200</v>
      </c>
      <c r="N19" s="3"/>
      <c r="O19" s="3"/>
    </row>
    <row r="20" spans="1:15" x14ac:dyDescent="0.25">
      <c r="A20" s="3" t="s">
        <v>198</v>
      </c>
      <c r="B20" s="3" t="s">
        <v>365</v>
      </c>
      <c r="C20" s="3" t="s">
        <v>200</v>
      </c>
      <c r="D20" s="3" t="s">
        <v>200</v>
      </c>
      <c r="E20" s="3">
        <v>2.0583100000000001</v>
      </c>
      <c r="F20" s="3" t="s">
        <v>200</v>
      </c>
      <c r="G20" s="3" t="s">
        <v>200</v>
      </c>
      <c r="H20" s="3" t="s">
        <v>200</v>
      </c>
      <c r="I20" s="3" t="s">
        <v>200</v>
      </c>
      <c r="J20" s="3" t="s">
        <v>200</v>
      </c>
      <c r="K20" s="3" t="s">
        <v>200</v>
      </c>
      <c r="L20" s="3" t="s">
        <v>200</v>
      </c>
      <c r="M20" s="3" t="s">
        <v>200</v>
      </c>
      <c r="N20" s="3"/>
      <c r="O20" s="3"/>
    </row>
    <row r="21" spans="1:15" x14ac:dyDescent="0.25">
      <c r="A21" s="3" t="s">
        <v>198</v>
      </c>
      <c r="B21" s="3" t="s">
        <v>206</v>
      </c>
      <c r="C21" s="3" t="s">
        <v>200</v>
      </c>
      <c r="D21" s="3" t="s">
        <v>200</v>
      </c>
      <c r="E21" s="3" t="s">
        <v>200</v>
      </c>
      <c r="F21" s="3" t="s">
        <v>200</v>
      </c>
      <c r="G21" s="3">
        <v>1.37035</v>
      </c>
      <c r="H21" s="3" t="s">
        <v>200</v>
      </c>
      <c r="I21" s="3" t="s">
        <v>200</v>
      </c>
      <c r="J21" s="3" t="s">
        <v>200</v>
      </c>
      <c r="K21" s="3" t="s">
        <v>200</v>
      </c>
      <c r="L21" s="3" t="s">
        <v>200</v>
      </c>
      <c r="M21" s="3" t="s">
        <v>200</v>
      </c>
      <c r="N21" s="3"/>
      <c r="O21" s="3"/>
    </row>
    <row r="22" spans="1:15" x14ac:dyDescent="0.25">
      <c r="A22" s="3" t="s">
        <v>207</v>
      </c>
      <c r="B22" s="3" t="s">
        <v>208</v>
      </c>
      <c r="C22" s="3" t="s">
        <v>200</v>
      </c>
      <c r="D22" s="3" t="s">
        <v>200</v>
      </c>
      <c r="E22" s="3">
        <v>5.4454599999999997</v>
      </c>
      <c r="F22" s="3" t="s">
        <v>200</v>
      </c>
      <c r="G22" s="3" t="s">
        <v>200</v>
      </c>
      <c r="H22" s="3" t="s">
        <v>200</v>
      </c>
      <c r="I22" s="3" t="s">
        <v>200</v>
      </c>
      <c r="J22" s="3" t="s">
        <v>200</v>
      </c>
      <c r="K22" s="3" t="s">
        <v>200</v>
      </c>
      <c r="L22" s="3" t="s">
        <v>200</v>
      </c>
      <c r="M22" s="3" t="s">
        <v>200</v>
      </c>
      <c r="N22" s="3"/>
      <c r="O22" s="3"/>
    </row>
    <row r="23" spans="1:15" x14ac:dyDescent="0.25">
      <c r="A23" s="3" t="s">
        <v>207</v>
      </c>
      <c r="B23" s="3" t="s">
        <v>257</v>
      </c>
      <c r="C23" s="3" t="s">
        <v>200</v>
      </c>
      <c r="D23" s="3">
        <v>0.51256000000000002</v>
      </c>
      <c r="E23" s="3" t="s">
        <v>200</v>
      </c>
      <c r="F23" s="3" t="s">
        <v>200</v>
      </c>
      <c r="G23" s="3" t="s">
        <v>200</v>
      </c>
      <c r="H23" s="3" t="s">
        <v>200</v>
      </c>
      <c r="I23" s="3">
        <v>1.5081100000000001</v>
      </c>
      <c r="J23" s="3" t="s">
        <v>200</v>
      </c>
      <c r="K23" s="3" t="s">
        <v>200</v>
      </c>
      <c r="L23" s="3" t="s">
        <v>200</v>
      </c>
      <c r="M23" s="3" t="s">
        <v>200</v>
      </c>
      <c r="N23" s="3"/>
      <c r="O23" s="3"/>
    </row>
    <row r="24" spans="1:15" x14ac:dyDescent="0.25">
      <c r="A24" s="3" t="s">
        <v>207</v>
      </c>
      <c r="B24" s="3" t="s">
        <v>210</v>
      </c>
      <c r="C24" s="3" t="s">
        <v>200</v>
      </c>
      <c r="D24" s="3" t="s">
        <v>200</v>
      </c>
      <c r="E24" s="3" t="s">
        <v>200</v>
      </c>
      <c r="F24" s="3" t="s">
        <v>200</v>
      </c>
      <c r="G24" s="3">
        <v>3.4137300000000002</v>
      </c>
      <c r="H24" s="3" t="s">
        <v>200</v>
      </c>
      <c r="I24" s="3" t="s">
        <v>200</v>
      </c>
      <c r="J24" s="3" t="s">
        <v>200</v>
      </c>
      <c r="K24" s="3" t="s">
        <v>200</v>
      </c>
      <c r="L24" s="3" t="s">
        <v>200</v>
      </c>
      <c r="M24" s="3" t="s">
        <v>200</v>
      </c>
      <c r="N24" s="3"/>
      <c r="O24" s="3"/>
    </row>
    <row r="25" spans="1:15" x14ac:dyDescent="0.25">
      <c r="A25" s="3" t="s">
        <v>207</v>
      </c>
      <c r="B25" s="3" t="s">
        <v>213</v>
      </c>
      <c r="C25" s="3">
        <v>0</v>
      </c>
      <c r="D25" s="3" t="s">
        <v>200</v>
      </c>
      <c r="E25" s="3" t="s">
        <v>200</v>
      </c>
      <c r="F25" s="3" t="s">
        <v>200</v>
      </c>
      <c r="G25" s="3" t="s">
        <v>200</v>
      </c>
      <c r="H25" s="3">
        <v>0</v>
      </c>
      <c r="I25" s="3" t="s">
        <v>200</v>
      </c>
      <c r="J25" s="3" t="s">
        <v>200</v>
      </c>
      <c r="K25" s="3" t="s">
        <v>200</v>
      </c>
      <c r="L25" s="3" t="s">
        <v>200</v>
      </c>
      <c r="M25" s="3" t="s">
        <v>200</v>
      </c>
      <c r="N25" s="3"/>
      <c r="O25" s="3"/>
    </row>
    <row r="26" spans="1:15" x14ac:dyDescent="0.25">
      <c r="A26" s="3" t="s">
        <v>207</v>
      </c>
      <c r="B26" s="3" t="s">
        <v>215</v>
      </c>
      <c r="C26" s="3">
        <v>1.80701</v>
      </c>
      <c r="D26" s="3" t="s">
        <v>200</v>
      </c>
      <c r="E26" s="3" t="s">
        <v>200</v>
      </c>
      <c r="F26" s="3" t="s">
        <v>200</v>
      </c>
      <c r="G26" s="3" t="s">
        <v>200</v>
      </c>
      <c r="H26" s="3" t="s">
        <v>200</v>
      </c>
      <c r="I26" s="3" t="s">
        <v>200</v>
      </c>
      <c r="J26" s="3" t="s">
        <v>200</v>
      </c>
      <c r="K26" s="3" t="s">
        <v>200</v>
      </c>
      <c r="L26" s="3" t="s">
        <v>200</v>
      </c>
      <c r="M26" s="3" t="s">
        <v>200</v>
      </c>
      <c r="N26" s="3"/>
      <c r="O26" s="3"/>
    </row>
    <row r="27" spans="1:15" x14ac:dyDescent="0.25">
      <c r="A27" s="3" t="s">
        <v>207</v>
      </c>
      <c r="B27" s="3" t="s">
        <v>261</v>
      </c>
      <c r="C27" s="3" t="s">
        <v>200</v>
      </c>
      <c r="D27" s="3" t="s">
        <v>200</v>
      </c>
      <c r="E27" s="3" t="s">
        <v>200</v>
      </c>
      <c r="F27" s="3" t="s">
        <v>200</v>
      </c>
      <c r="G27" s="3">
        <v>4.4291499999999999</v>
      </c>
      <c r="H27" s="3" t="s">
        <v>200</v>
      </c>
      <c r="I27" s="3" t="s">
        <v>200</v>
      </c>
      <c r="J27" s="3" t="s">
        <v>200</v>
      </c>
      <c r="K27" s="3" t="s">
        <v>200</v>
      </c>
      <c r="L27" s="3" t="s">
        <v>200</v>
      </c>
      <c r="M27" s="3" t="s">
        <v>200</v>
      </c>
      <c r="N27" s="3"/>
      <c r="O27" s="3"/>
    </row>
    <row r="28" spans="1:15" x14ac:dyDescent="0.25">
      <c r="A28" s="3" t="s">
        <v>207</v>
      </c>
      <c r="B28" s="3" t="s">
        <v>216</v>
      </c>
      <c r="C28" s="3" t="s">
        <v>200</v>
      </c>
      <c r="D28" s="3">
        <v>1.5616000000000001</v>
      </c>
      <c r="E28" s="3" t="s">
        <v>200</v>
      </c>
      <c r="F28" s="3" t="s">
        <v>200</v>
      </c>
      <c r="G28" s="3" t="s">
        <v>200</v>
      </c>
      <c r="H28" s="3" t="s">
        <v>200</v>
      </c>
      <c r="I28" s="3">
        <v>2.3742899999999998</v>
      </c>
      <c r="J28" s="3" t="s">
        <v>200</v>
      </c>
      <c r="K28" s="3" t="s">
        <v>200</v>
      </c>
      <c r="L28" s="3" t="s">
        <v>200</v>
      </c>
      <c r="M28" s="3" t="s">
        <v>200</v>
      </c>
      <c r="N28" s="3"/>
      <c r="O28" s="3"/>
    </row>
    <row r="29" spans="1:15" x14ac:dyDescent="0.25">
      <c r="A29" s="3" t="s">
        <v>207</v>
      </c>
      <c r="B29" s="3" t="s">
        <v>217</v>
      </c>
      <c r="C29" s="3">
        <v>0</v>
      </c>
      <c r="D29" s="3" t="s">
        <v>200</v>
      </c>
      <c r="E29" s="3" t="s">
        <v>200</v>
      </c>
      <c r="F29" s="3" t="s">
        <v>200</v>
      </c>
      <c r="G29" s="3" t="s">
        <v>200</v>
      </c>
      <c r="H29" s="3">
        <v>0</v>
      </c>
      <c r="I29" s="3" t="s">
        <v>200</v>
      </c>
      <c r="J29" s="3" t="s">
        <v>200</v>
      </c>
      <c r="K29" s="3" t="s">
        <v>200</v>
      </c>
      <c r="L29" s="3" t="s">
        <v>200</v>
      </c>
      <c r="M29" s="3" t="s">
        <v>200</v>
      </c>
      <c r="N29" s="3"/>
      <c r="O29" s="3"/>
    </row>
    <row r="30" spans="1:15" x14ac:dyDescent="0.25">
      <c r="A30" s="3" t="s">
        <v>218</v>
      </c>
      <c r="B30" s="3" t="s">
        <v>246</v>
      </c>
      <c r="C30" s="3" t="s">
        <v>200</v>
      </c>
      <c r="D30" s="3" t="s">
        <v>200</v>
      </c>
      <c r="E30" s="3" t="s">
        <v>200</v>
      </c>
      <c r="F30" s="3">
        <v>17.644400000000001</v>
      </c>
      <c r="G30" s="3" t="s">
        <v>200</v>
      </c>
      <c r="H30" s="3" t="s">
        <v>200</v>
      </c>
      <c r="I30" s="3" t="s">
        <v>200</v>
      </c>
      <c r="J30" s="3" t="s">
        <v>200</v>
      </c>
      <c r="K30" s="3" t="s">
        <v>200</v>
      </c>
      <c r="L30" s="3" t="s">
        <v>200</v>
      </c>
      <c r="M30" s="3" t="s">
        <v>200</v>
      </c>
      <c r="N30" s="3"/>
      <c r="O30" s="3"/>
    </row>
    <row r="31" spans="1:15" x14ac:dyDescent="0.25">
      <c r="A31" s="3" t="s">
        <v>218</v>
      </c>
      <c r="B31" s="3" t="s">
        <v>219</v>
      </c>
      <c r="C31" s="3" t="s">
        <v>200</v>
      </c>
      <c r="D31" s="3" t="s">
        <v>200</v>
      </c>
      <c r="E31" s="3" t="s">
        <v>200</v>
      </c>
      <c r="F31" s="3" t="s">
        <v>200</v>
      </c>
      <c r="G31" s="3">
        <v>14.516999999999999</v>
      </c>
      <c r="H31" s="3" t="s">
        <v>200</v>
      </c>
      <c r="I31" s="3" t="s">
        <v>200</v>
      </c>
      <c r="J31" s="3" t="s">
        <v>200</v>
      </c>
      <c r="K31" s="3" t="s">
        <v>200</v>
      </c>
      <c r="L31" s="3" t="s">
        <v>200</v>
      </c>
      <c r="M31" s="3" t="s">
        <v>200</v>
      </c>
      <c r="N31" s="3"/>
      <c r="O31" s="3"/>
    </row>
    <row r="32" spans="1:15" x14ac:dyDescent="0.25">
      <c r="A32" s="3" t="s">
        <v>218</v>
      </c>
      <c r="B32" s="3" t="s">
        <v>247</v>
      </c>
      <c r="C32" s="3" t="s">
        <v>200</v>
      </c>
      <c r="D32" s="3">
        <v>0.98106000000000004</v>
      </c>
      <c r="E32" s="3" t="s">
        <v>200</v>
      </c>
      <c r="F32" s="3" t="s">
        <v>200</v>
      </c>
      <c r="G32" s="3" t="s">
        <v>200</v>
      </c>
      <c r="H32" s="3">
        <v>3.0832700000000002</v>
      </c>
      <c r="I32" s="3" t="s">
        <v>200</v>
      </c>
      <c r="J32" s="3" t="s">
        <v>200</v>
      </c>
      <c r="K32" s="3" t="s">
        <v>200</v>
      </c>
      <c r="L32" s="3" t="s">
        <v>200</v>
      </c>
      <c r="M32" s="3" t="s">
        <v>200</v>
      </c>
      <c r="N32" s="3"/>
      <c r="O32" s="3"/>
    </row>
    <row r="33" spans="1:15" x14ac:dyDescent="0.25">
      <c r="A33" s="3" t="s">
        <v>218</v>
      </c>
      <c r="B33" s="3" t="s">
        <v>221</v>
      </c>
      <c r="C33" s="3" t="s">
        <v>200</v>
      </c>
      <c r="D33" s="3" t="s">
        <v>200</v>
      </c>
      <c r="E33" s="3">
        <v>12.84323</v>
      </c>
      <c r="F33" s="3" t="s">
        <v>200</v>
      </c>
      <c r="G33" s="3" t="s">
        <v>200</v>
      </c>
      <c r="H33" s="3" t="s">
        <v>200</v>
      </c>
      <c r="I33" s="3" t="s">
        <v>200</v>
      </c>
      <c r="J33" s="3" t="s">
        <v>200</v>
      </c>
      <c r="K33" s="3">
        <v>15.702439999999999</v>
      </c>
      <c r="L33" s="3" t="s">
        <v>200</v>
      </c>
      <c r="M33" s="3" t="s">
        <v>200</v>
      </c>
      <c r="N33" s="3"/>
      <c r="O33" s="3"/>
    </row>
    <row r="34" spans="1:15" x14ac:dyDescent="0.25">
      <c r="A34" s="3" t="s">
        <v>222</v>
      </c>
      <c r="B34" s="3" t="s">
        <v>223</v>
      </c>
      <c r="C34" s="3" t="s">
        <v>200</v>
      </c>
      <c r="D34" s="3" t="s">
        <v>200</v>
      </c>
      <c r="E34" s="3" t="s">
        <v>200</v>
      </c>
      <c r="F34" s="3" t="s">
        <v>200</v>
      </c>
      <c r="G34" s="3" t="s">
        <v>200</v>
      </c>
      <c r="H34" s="3">
        <v>0</v>
      </c>
      <c r="I34" s="3" t="s">
        <v>200</v>
      </c>
      <c r="J34" s="3" t="s">
        <v>200</v>
      </c>
      <c r="K34" s="3" t="s">
        <v>200</v>
      </c>
      <c r="L34" s="3" t="s">
        <v>200</v>
      </c>
      <c r="M34" s="3" t="s">
        <v>200</v>
      </c>
      <c r="N34" s="3"/>
      <c r="O34" s="3"/>
    </row>
    <row r="35" spans="1:15" x14ac:dyDescent="0.25">
      <c r="A35" s="3" t="s">
        <v>222</v>
      </c>
      <c r="B35" s="3" t="s">
        <v>225</v>
      </c>
      <c r="C35" s="3">
        <v>1.1454500000000001</v>
      </c>
      <c r="D35" s="3" t="s">
        <v>200</v>
      </c>
      <c r="E35" s="3" t="s">
        <v>200</v>
      </c>
      <c r="F35" s="3" t="s">
        <v>200</v>
      </c>
      <c r="G35" s="3">
        <v>0.64144999999999996</v>
      </c>
      <c r="H35" s="3" t="s">
        <v>200</v>
      </c>
      <c r="I35" s="3" t="s">
        <v>200</v>
      </c>
      <c r="J35" s="3" t="s">
        <v>200</v>
      </c>
      <c r="K35" s="3" t="s">
        <v>200</v>
      </c>
      <c r="L35" s="3" t="s">
        <v>200</v>
      </c>
      <c r="M35" s="3" t="s">
        <v>200</v>
      </c>
      <c r="N35" s="3"/>
      <c r="O35" s="3"/>
    </row>
    <row r="36" spans="1:15" x14ac:dyDescent="0.25">
      <c r="A36" s="3" t="s">
        <v>222</v>
      </c>
      <c r="B36" s="3" t="s">
        <v>226</v>
      </c>
      <c r="C36" s="3" t="s">
        <v>200</v>
      </c>
      <c r="D36" s="3" t="s">
        <v>200</v>
      </c>
      <c r="E36" s="3" t="s">
        <v>200</v>
      </c>
      <c r="F36" s="3" t="s">
        <v>200</v>
      </c>
      <c r="G36" s="3">
        <v>0.24968000000000001</v>
      </c>
      <c r="H36" s="3" t="s">
        <v>200</v>
      </c>
      <c r="I36" s="3" t="s">
        <v>200</v>
      </c>
      <c r="J36" s="3" t="s">
        <v>200</v>
      </c>
      <c r="K36" s="3" t="s">
        <v>200</v>
      </c>
      <c r="L36" s="3" t="s">
        <v>200</v>
      </c>
      <c r="M36" s="3" t="s">
        <v>200</v>
      </c>
      <c r="N36" s="3"/>
      <c r="O36" s="3"/>
    </row>
    <row r="37" spans="1:15" x14ac:dyDescent="0.25">
      <c r="A37" s="3" t="s">
        <v>222</v>
      </c>
      <c r="B37" s="3" t="s">
        <v>248</v>
      </c>
      <c r="C37" s="3">
        <v>0</v>
      </c>
      <c r="D37" s="3" t="s">
        <v>200</v>
      </c>
      <c r="E37" s="3" t="s">
        <v>200</v>
      </c>
      <c r="F37" s="3" t="s">
        <v>200</v>
      </c>
      <c r="G37" s="3" t="s">
        <v>200</v>
      </c>
      <c r="H37" s="3" t="s">
        <v>200</v>
      </c>
      <c r="I37" s="3">
        <v>7.4319999999999997E-2</v>
      </c>
      <c r="J37" s="3" t="s">
        <v>200</v>
      </c>
      <c r="K37" s="3" t="s">
        <v>200</v>
      </c>
      <c r="L37" s="3" t="s">
        <v>200</v>
      </c>
      <c r="M37" s="3" t="s">
        <v>200</v>
      </c>
      <c r="N37" s="3"/>
      <c r="O37" s="3"/>
    </row>
    <row r="38" spans="1:15" x14ac:dyDescent="0.25">
      <c r="A38" s="3" t="s">
        <v>222</v>
      </c>
      <c r="B38" s="3" t="s">
        <v>249</v>
      </c>
      <c r="C38" s="3" t="s">
        <v>200</v>
      </c>
      <c r="D38" s="3">
        <v>0</v>
      </c>
      <c r="E38" s="3" t="s">
        <v>200</v>
      </c>
      <c r="F38" s="3" t="s">
        <v>200</v>
      </c>
      <c r="G38" s="3" t="s">
        <v>200</v>
      </c>
      <c r="H38" s="3" t="s">
        <v>200</v>
      </c>
      <c r="I38" s="3" t="s">
        <v>200</v>
      </c>
      <c r="J38" s="3" t="s">
        <v>200</v>
      </c>
      <c r="K38" s="3" t="s">
        <v>200</v>
      </c>
      <c r="L38" s="3" t="s">
        <v>200</v>
      </c>
      <c r="M38" s="3" t="s">
        <v>200</v>
      </c>
      <c r="N38" s="3"/>
      <c r="O38" s="3"/>
    </row>
    <row r="39" spans="1:15" x14ac:dyDescent="0.25">
      <c r="A39" s="3" t="s">
        <v>222</v>
      </c>
      <c r="B39" s="3" t="s">
        <v>250</v>
      </c>
      <c r="C39" s="3" t="s">
        <v>200</v>
      </c>
      <c r="D39" s="3" t="s">
        <v>200</v>
      </c>
      <c r="E39" s="3" t="s">
        <v>200</v>
      </c>
      <c r="F39" s="3">
        <v>4.6391600000000004</v>
      </c>
      <c r="G39" s="3" t="s">
        <v>200</v>
      </c>
      <c r="H39" s="3" t="s">
        <v>200</v>
      </c>
      <c r="I39" s="3" t="s">
        <v>200</v>
      </c>
      <c r="J39" s="3" t="s">
        <v>200</v>
      </c>
      <c r="K39" s="3" t="s">
        <v>200</v>
      </c>
      <c r="L39" s="3" t="s">
        <v>200</v>
      </c>
      <c r="M39" s="3" t="s">
        <v>200</v>
      </c>
      <c r="N39" s="3"/>
      <c r="O39" s="3"/>
    </row>
    <row r="40" spans="1:15" x14ac:dyDescent="0.25">
      <c r="A40" s="3" t="s">
        <v>222</v>
      </c>
      <c r="B40" s="3" t="s">
        <v>266</v>
      </c>
      <c r="C40" s="3" t="s">
        <v>200</v>
      </c>
      <c r="D40" s="3" t="s">
        <v>200</v>
      </c>
      <c r="E40" s="3" t="s">
        <v>200</v>
      </c>
      <c r="F40" s="3" t="s">
        <v>200</v>
      </c>
      <c r="G40" s="3" t="s">
        <v>200</v>
      </c>
      <c r="H40" s="3" t="s">
        <v>200</v>
      </c>
      <c r="I40" s="3">
        <v>12.58502</v>
      </c>
      <c r="J40" s="3" t="s">
        <v>200</v>
      </c>
      <c r="K40" s="3" t="s">
        <v>200</v>
      </c>
      <c r="L40" s="3" t="s">
        <v>200</v>
      </c>
      <c r="M40" s="3" t="s">
        <v>200</v>
      </c>
      <c r="N40" s="3"/>
      <c r="O40" s="3"/>
    </row>
    <row r="41" spans="1:15" x14ac:dyDescent="0.25">
      <c r="A41" s="3" t="s">
        <v>222</v>
      </c>
      <c r="B41" s="3" t="s">
        <v>251</v>
      </c>
      <c r="C41" s="3" t="s">
        <v>200</v>
      </c>
      <c r="D41" s="3" t="s">
        <v>200</v>
      </c>
      <c r="E41" s="3" t="s">
        <v>200</v>
      </c>
      <c r="F41" s="3">
        <v>0</v>
      </c>
      <c r="G41" s="3" t="s">
        <v>200</v>
      </c>
      <c r="H41" s="3" t="s">
        <v>200</v>
      </c>
      <c r="I41" s="3" t="s">
        <v>200</v>
      </c>
      <c r="J41" s="3" t="s">
        <v>200</v>
      </c>
      <c r="K41" s="3" t="s">
        <v>200</v>
      </c>
      <c r="L41" s="3" t="s">
        <v>200</v>
      </c>
      <c r="M41" s="3" t="s">
        <v>200</v>
      </c>
      <c r="N41" s="3"/>
      <c r="O41" s="3"/>
    </row>
    <row r="42" spans="1:15" x14ac:dyDescent="0.25">
      <c r="A42" s="3" t="s">
        <v>222</v>
      </c>
      <c r="B42" s="3" t="s">
        <v>227</v>
      </c>
      <c r="C42" s="3">
        <v>0.17549000000000001</v>
      </c>
      <c r="D42" s="3" t="s">
        <v>200</v>
      </c>
      <c r="E42" s="3" t="s">
        <v>200</v>
      </c>
      <c r="F42" s="3" t="s">
        <v>200</v>
      </c>
      <c r="G42" s="3" t="s">
        <v>200</v>
      </c>
      <c r="H42" s="3">
        <v>0.46367999999999998</v>
      </c>
      <c r="I42" s="3" t="s">
        <v>200</v>
      </c>
      <c r="J42" s="3" t="s">
        <v>200</v>
      </c>
      <c r="K42" s="3" t="s">
        <v>200</v>
      </c>
      <c r="L42" s="3" t="s">
        <v>200</v>
      </c>
      <c r="M42" s="3" t="s">
        <v>200</v>
      </c>
      <c r="N42" s="3"/>
      <c r="O42" s="3"/>
    </row>
    <row r="43" spans="1:15" x14ac:dyDescent="0.25">
      <c r="A43" s="3" t="s">
        <v>228</v>
      </c>
      <c r="B43" s="3" t="s">
        <v>229</v>
      </c>
      <c r="C43" s="3" t="s">
        <v>200</v>
      </c>
      <c r="D43" s="3">
        <v>0.42548999999999998</v>
      </c>
      <c r="E43" s="3" t="s">
        <v>200</v>
      </c>
      <c r="F43" s="3" t="s">
        <v>200</v>
      </c>
      <c r="G43" s="3">
        <v>1.0556300000000001</v>
      </c>
      <c r="H43" s="3" t="s">
        <v>200</v>
      </c>
      <c r="I43" s="3" t="s">
        <v>200</v>
      </c>
      <c r="J43" s="3" t="s">
        <v>200</v>
      </c>
      <c r="K43" s="3">
        <v>0.49974000000000002</v>
      </c>
      <c r="L43" s="3" t="s">
        <v>200</v>
      </c>
      <c r="M43" s="3" t="s">
        <v>200</v>
      </c>
      <c r="N43" s="3"/>
      <c r="O43" s="3"/>
    </row>
    <row r="44" spans="1:15" x14ac:dyDescent="0.25">
      <c r="A44" s="3" t="s">
        <v>228</v>
      </c>
      <c r="B44" s="3" t="s">
        <v>230</v>
      </c>
      <c r="C44" s="3">
        <v>0</v>
      </c>
      <c r="D44" s="3" t="s">
        <v>200</v>
      </c>
      <c r="E44" s="3" t="s">
        <v>200</v>
      </c>
      <c r="F44" s="3" t="s">
        <v>200</v>
      </c>
      <c r="G44" s="3" t="s">
        <v>200</v>
      </c>
      <c r="H44" s="3" t="s">
        <v>200</v>
      </c>
      <c r="I44" s="3" t="s">
        <v>200</v>
      </c>
      <c r="J44" s="3" t="s">
        <v>200</v>
      </c>
      <c r="K44" s="3" t="s">
        <v>200</v>
      </c>
      <c r="L44" s="3" t="s">
        <v>200</v>
      </c>
      <c r="M44" s="3" t="s">
        <v>200</v>
      </c>
      <c r="N44" s="3"/>
      <c r="O44" s="3"/>
    </row>
    <row r="45" spans="1:15" x14ac:dyDescent="0.25">
      <c r="A45" s="3" t="s">
        <v>228</v>
      </c>
      <c r="B45" s="3" t="s">
        <v>232</v>
      </c>
      <c r="C45" s="3" t="s">
        <v>200</v>
      </c>
      <c r="D45" s="3" t="s">
        <v>200</v>
      </c>
      <c r="E45" s="3">
        <v>0.70382</v>
      </c>
      <c r="F45" s="3" t="s">
        <v>200</v>
      </c>
      <c r="G45" s="3" t="s">
        <v>200</v>
      </c>
      <c r="H45" s="3" t="s">
        <v>200</v>
      </c>
      <c r="I45" s="3">
        <v>0</v>
      </c>
      <c r="J45" s="3" t="s">
        <v>200</v>
      </c>
      <c r="K45" s="3" t="s">
        <v>200</v>
      </c>
      <c r="L45" s="3" t="s">
        <v>200</v>
      </c>
      <c r="M45" s="3" t="s">
        <v>200</v>
      </c>
      <c r="N45" s="3"/>
      <c r="O45" s="3"/>
    </row>
    <row r="46" spans="1:15" x14ac:dyDescent="0.25">
      <c r="A46" s="3" t="s">
        <v>228</v>
      </c>
      <c r="B46" s="3" t="s">
        <v>233</v>
      </c>
      <c r="C46" s="3">
        <v>0.79403000000000001</v>
      </c>
      <c r="D46" s="3" t="s">
        <v>200</v>
      </c>
      <c r="E46" s="3" t="s">
        <v>200</v>
      </c>
      <c r="F46" s="3">
        <v>3.1566999999999998</v>
      </c>
      <c r="G46" s="3" t="s">
        <v>200</v>
      </c>
      <c r="H46" s="3" t="s">
        <v>200</v>
      </c>
      <c r="I46" s="3" t="s">
        <v>200</v>
      </c>
      <c r="J46" s="3" t="s">
        <v>200</v>
      </c>
      <c r="K46" s="3" t="s">
        <v>200</v>
      </c>
      <c r="L46" s="3" t="s">
        <v>200</v>
      </c>
      <c r="M46" s="3" t="s">
        <v>200</v>
      </c>
      <c r="N46" s="3"/>
      <c r="O46" s="3"/>
    </row>
    <row r="47" spans="1:15" x14ac:dyDescent="0.25">
      <c r="A47" s="3" t="s">
        <v>228</v>
      </c>
      <c r="B47" s="3" t="s">
        <v>252</v>
      </c>
      <c r="C47" s="3" t="s">
        <v>200</v>
      </c>
      <c r="D47" s="3" t="s">
        <v>200</v>
      </c>
      <c r="E47" s="3">
        <v>1.2285200000000001</v>
      </c>
      <c r="F47" s="3" t="s">
        <v>200</v>
      </c>
      <c r="G47" s="3" t="s">
        <v>200</v>
      </c>
      <c r="H47" s="3" t="s">
        <v>200</v>
      </c>
      <c r="I47" s="3">
        <v>0.64271999999999996</v>
      </c>
      <c r="J47" s="3" t="s">
        <v>200</v>
      </c>
      <c r="K47" s="3" t="s">
        <v>200</v>
      </c>
      <c r="L47" s="3" t="s">
        <v>200</v>
      </c>
      <c r="M47" s="3" t="s">
        <v>200</v>
      </c>
      <c r="N47" s="3"/>
      <c r="O47" s="3"/>
    </row>
    <row r="48" spans="1:15" x14ac:dyDescent="0.25">
      <c r="A48" s="3" t="s">
        <v>228</v>
      </c>
      <c r="B48" s="3" t="s">
        <v>235</v>
      </c>
      <c r="C48" s="3" t="s">
        <v>200</v>
      </c>
      <c r="D48" s="3" t="s">
        <v>200</v>
      </c>
      <c r="E48" s="3" t="s">
        <v>200</v>
      </c>
      <c r="F48" s="3" t="s">
        <v>200</v>
      </c>
      <c r="G48" s="3">
        <v>0</v>
      </c>
      <c r="H48" s="3" t="s">
        <v>200</v>
      </c>
      <c r="I48" s="3" t="s">
        <v>200</v>
      </c>
      <c r="J48" s="3" t="s">
        <v>200</v>
      </c>
      <c r="K48" s="3" t="s">
        <v>200</v>
      </c>
      <c r="L48" s="3" t="s">
        <v>200</v>
      </c>
      <c r="M48" s="3" t="s">
        <v>200</v>
      </c>
      <c r="N48" s="3"/>
      <c r="O48" s="3"/>
    </row>
    <row r="49" spans="1:15" x14ac:dyDescent="0.25">
      <c r="A49" s="3" t="s">
        <v>228</v>
      </c>
      <c r="B49" s="3" t="s">
        <v>236</v>
      </c>
      <c r="C49" s="3" t="s">
        <v>200</v>
      </c>
      <c r="D49" s="3" t="s">
        <v>200</v>
      </c>
      <c r="E49" s="3" t="s">
        <v>200</v>
      </c>
      <c r="F49" s="3">
        <v>0</v>
      </c>
      <c r="G49" s="3" t="s">
        <v>200</v>
      </c>
      <c r="H49" s="3" t="s">
        <v>200</v>
      </c>
      <c r="I49" s="3" t="s">
        <v>200</v>
      </c>
      <c r="J49" s="3" t="s">
        <v>200</v>
      </c>
      <c r="K49" s="3" t="s">
        <v>200</v>
      </c>
      <c r="L49" s="3" t="s">
        <v>200</v>
      </c>
      <c r="M49" s="3" t="s">
        <v>200</v>
      </c>
      <c r="N49" s="3"/>
      <c r="O49" s="3"/>
    </row>
    <row r="50" spans="1:15" x14ac:dyDescent="0.25">
      <c r="A50" s="3" t="s">
        <v>228</v>
      </c>
      <c r="B50" s="3" t="s">
        <v>237</v>
      </c>
      <c r="C50" s="3" t="s">
        <v>200</v>
      </c>
      <c r="D50" s="3" t="s">
        <v>200</v>
      </c>
      <c r="E50" s="3" t="s">
        <v>200</v>
      </c>
      <c r="F50" s="3">
        <v>0.87158000000000002</v>
      </c>
      <c r="G50" s="3" t="s">
        <v>200</v>
      </c>
      <c r="H50" s="3">
        <v>0.72302</v>
      </c>
      <c r="I50" s="3" t="s">
        <v>200</v>
      </c>
      <c r="J50" s="3" t="s">
        <v>200</v>
      </c>
      <c r="K50" s="3" t="s">
        <v>200</v>
      </c>
      <c r="L50" s="3" t="s">
        <v>200</v>
      </c>
      <c r="M50" s="3" t="s">
        <v>200</v>
      </c>
      <c r="N50" s="3"/>
      <c r="O50" s="3"/>
    </row>
    <row r="51" spans="1:15" x14ac:dyDescent="0.25">
      <c r="A51" s="3" t="s">
        <v>228</v>
      </c>
      <c r="B51" s="3" t="s">
        <v>238</v>
      </c>
      <c r="C51" s="3" t="s">
        <v>200</v>
      </c>
      <c r="D51" s="3" t="s">
        <v>200</v>
      </c>
      <c r="E51" s="3">
        <v>0</v>
      </c>
      <c r="F51" s="3" t="s">
        <v>200</v>
      </c>
      <c r="G51" s="3" t="s">
        <v>200</v>
      </c>
      <c r="H51" s="3" t="s">
        <v>200</v>
      </c>
      <c r="I51" s="3" t="s">
        <v>200</v>
      </c>
      <c r="J51" s="3" t="s">
        <v>200</v>
      </c>
      <c r="K51" s="3" t="s">
        <v>200</v>
      </c>
      <c r="L51" s="3" t="s">
        <v>200</v>
      </c>
      <c r="M51" s="3" t="s">
        <v>200</v>
      </c>
      <c r="N51" s="3"/>
      <c r="O51" s="3"/>
    </row>
    <row r="52" spans="1:15" x14ac:dyDescent="0.25">
      <c r="A52" s="3" t="s">
        <v>228</v>
      </c>
      <c r="B52" s="3" t="s">
        <v>253</v>
      </c>
      <c r="C52" s="3" t="s">
        <v>200</v>
      </c>
      <c r="D52" s="3">
        <v>3.1242899999999998</v>
      </c>
      <c r="E52" s="3" t="s">
        <v>200</v>
      </c>
      <c r="F52" s="3">
        <v>1.7356</v>
      </c>
      <c r="G52" s="3" t="s">
        <v>200</v>
      </c>
      <c r="H52" s="3" t="s">
        <v>200</v>
      </c>
      <c r="I52" s="3">
        <v>2.8227699999999998</v>
      </c>
      <c r="J52" s="3" t="s">
        <v>200</v>
      </c>
      <c r="K52" s="3">
        <v>3.05376</v>
      </c>
      <c r="L52" s="3" t="s">
        <v>200</v>
      </c>
      <c r="M52" s="3" t="s">
        <v>200</v>
      </c>
      <c r="N52" s="3"/>
      <c r="O52" s="3"/>
    </row>
    <row r="53" spans="1:15" x14ac:dyDescent="0.25">
      <c r="A53" s="3" t="s">
        <v>228</v>
      </c>
      <c r="B53" s="3" t="s">
        <v>239</v>
      </c>
      <c r="C53" s="3" t="s">
        <v>200</v>
      </c>
      <c r="D53" s="3">
        <v>0.74199000000000004</v>
      </c>
      <c r="E53" s="3" t="s">
        <v>200</v>
      </c>
      <c r="F53" s="3" t="s">
        <v>200</v>
      </c>
      <c r="G53" s="3" t="s">
        <v>200</v>
      </c>
      <c r="H53" s="3" t="s">
        <v>200</v>
      </c>
      <c r="I53" s="3">
        <v>0.86399000000000004</v>
      </c>
      <c r="J53" s="3">
        <v>1.6677599999999999</v>
      </c>
      <c r="K53" s="3" t="s">
        <v>200</v>
      </c>
      <c r="L53" s="3" t="s">
        <v>200</v>
      </c>
      <c r="M53" s="3" t="s">
        <v>200</v>
      </c>
      <c r="N53" s="3"/>
      <c r="O53" s="3"/>
    </row>
    <row r="54" spans="1:15" x14ac:dyDescent="0.25">
      <c r="A54" s="3" t="s">
        <v>228</v>
      </c>
      <c r="B54" s="3" t="s">
        <v>240</v>
      </c>
      <c r="C54" s="3" t="s">
        <v>200</v>
      </c>
      <c r="D54" s="3" t="s">
        <v>200</v>
      </c>
      <c r="E54" s="3" t="s">
        <v>200</v>
      </c>
      <c r="F54" s="3">
        <v>0.23871000000000001</v>
      </c>
      <c r="G54" s="3" t="s">
        <v>200</v>
      </c>
      <c r="H54" s="3" t="s">
        <v>200</v>
      </c>
      <c r="I54" s="3" t="s">
        <v>200</v>
      </c>
      <c r="J54" s="3">
        <v>6.6360000000000002E-2</v>
      </c>
      <c r="K54" s="3" t="s">
        <v>200</v>
      </c>
      <c r="L54" s="3" t="s">
        <v>200</v>
      </c>
      <c r="M54" s="3" t="s">
        <v>200</v>
      </c>
      <c r="N54" s="3"/>
      <c r="O54" s="3"/>
    </row>
    <row r="55" spans="1:15" x14ac:dyDescent="0.25">
      <c r="A55" s="3" t="s">
        <v>228</v>
      </c>
      <c r="B55" s="3" t="s">
        <v>241</v>
      </c>
      <c r="C55" s="3">
        <v>0.20282</v>
      </c>
      <c r="D55" s="3" t="s">
        <v>200</v>
      </c>
      <c r="E55" s="3" t="s">
        <v>200</v>
      </c>
      <c r="F55" s="3" t="s">
        <v>200</v>
      </c>
      <c r="G55" s="3">
        <v>0.92364999999999997</v>
      </c>
      <c r="H55" s="3" t="s">
        <v>200</v>
      </c>
      <c r="I55" s="3" t="s">
        <v>200</v>
      </c>
      <c r="J55" s="3" t="s">
        <v>200</v>
      </c>
      <c r="K55" s="3" t="s">
        <v>200</v>
      </c>
      <c r="L55" s="3" t="s">
        <v>200</v>
      </c>
      <c r="M55" s="3" t="s">
        <v>200</v>
      </c>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406</v>
      </c>
    </row>
    <row r="4" spans="1:15" x14ac:dyDescent="0.25">
      <c r="A4" t="s">
        <v>407</v>
      </c>
    </row>
    <row r="5" spans="1:15" ht="21" x14ac:dyDescent="0.35">
      <c r="A5" s="7" t="s">
        <v>180</v>
      </c>
    </row>
    <row r="6" spans="1:15" x14ac:dyDescent="0.25">
      <c r="A6" t="s">
        <v>400</v>
      </c>
    </row>
    <row r="7" spans="1:15" x14ac:dyDescent="0.25">
      <c r="A7" t="s">
        <v>408</v>
      </c>
    </row>
    <row r="8" spans="1:15" x14ac:dyDescent="0.25">
      <c r="A8" t="s">
        <v>423</v>
      </c>
    </row>
    <row r="9" spans="1:15" x14ac:dyDescent="0.25">
      <c r="A9" t="s">
        <v>426</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0</v>
      </c>
      <c r="D14" s="3" t="s">
        <v>200</v>
      </c>
      <c r="E14" s="3" t="s">
        <v>200</v>
      </c>
      <c r="F14" s="3" t="s">
        <v>200</v>
      </c>
      <c r="G14" s="3" t="s">
        <v>200</v>
      </c>
      <c r="H14" s="3" t="s">
        <v>200</v>
      </c>
      <c r="I14" s="3" t="s">
        <v>200</v>
      </c>
      <c r="J14" s="3" t="s">
        <v>200</v>
      </c>
      <c r="K14" s="3" t="s">
        <v>200</v>
      </c>
      <c r="L14" s="3" t="s">
        <v>200</v>
      </c>
      <c r="M14" s="3" t="s">
        <v>200</v>
      </c>
      <c r="N14" s="3"/>
      <c r="O14" s="3"/>
    </row>
    <row r="15" spans="1:15" x14ac:dyDescent="0.25">
      <c r="A15" s="3" t="s">
        <v>198</v>
      </c>
      <c r="B15" s="3" t="s">
        <v>201</v>
      </c>
      <c r="C15" s="3" t="s">
        <v>200</v>
      </c>
      <c r="D15" s="3">
        <v>1.7437199999999999</v>
      </c>
      <c r="E15" s="3" t="s">
        <v>200</v>
      </c>
      <c r="F15" s="3" t="s">
        <v>200</v>
      </c>
      <c r="G15" s="3">
        <v>0.82759000000000005</v>
      </c>
      <c r="H15" s="3" t="s">
        <v>200</v>
      </c>
      <c r="I15" s="3" t="s">
        <v>200</v>
      </c>
      <c r="J15" s="3" t="s">
        <v>200</v>
      </c>
      <c r="K15" s="3" t="s">
        <v>200</v>
      </c>
      <c r="L15" s="3" t="s">
        <v>200</v>
      </c>
      <c r="M15" s="3" t="s">
        <v>200</v>
      </c>
      <c r="N15" s="3"/>
      <c r="O15" s="3"/>
    </row>
    <row r="16" spans="1:15" x14ac:dyDescent="0.25">
      <c r="A16" s="3" t="s">
        <v>198</v>
      </c>
      <c r="B16" s="3" t="s">
        <v>265</v>
      </c>
      <c r="C16" s="3">
        <v>0</v>
      </c>
      <c r="D16" s="3" t="s">
        <v>200</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v>0</v>
      </c>
      <c r="H17" s="3" t="s">
        <v>200</v>
      </c>
      <c r="I17" s="3" t="s">
        <v>200</v>
      </c>
      <c r="J17" s="3" t="s">
        <v>200</v>
      </c>
      <c r="K17" s="3" t="s">
        <v>200</v>
      </c>
      <c r="L17" s="3" t="s">
        <v>200</v>
      </c>
      <c r="M17" s="3" t="s">
        <v>200</v>
      </c>
      <c r="N17" s="3"/>
      <c r="O17" s="3"/>
    </row>
    <row r="18" spans="1:15" x14ac:dyDescent="0.25">
      <c r="A18" s="3" t="s">
        <v>198</v>
      </c>
      <c r="B18" s="3" t="s">
        <v>203</v>
      </c>
      <c r="C18" s="3" t="s">
        <v>200</v>
      </c>
      <c r="D18" s="3" t="s">
        <v>200</v>
      </c>
      <c r="E18" s="3">
        <v>5.9863999999999997</v>
      </c>
      <c r="F18" s="3" t="s">
        <v>200</v>
      </c>
      <c r="G18" s="3" t="s">
        <v>200</v>
      </c>
      <c r="H18" s="3">
        <v>8.3767899999999997</v>
      </c>
      <c r="I18" s="3" t="s">
        <v>200</v>
      </c>
      <c r="J18" s="3" t="s">
        <v>200</v>
      </c>
      <c r="K18" s="3" t="s">
        <v>200</v>
      </c>
      <c r="L18" s="3" t="s">
        <v>200</v>
      </c>
      <c r="M18" s="3" t="s">
        <v>200</v>
      </c>
      <c r="N18" s="3"/>
      <c r="O18" s="3"/>
    </row>
    <row r="19" spans="1:15" x14ac:dyDescent="0.25">
      <c r="A19" s="3" t="s">
        <v>198</v>
      </c>
      <c r="B19" s="3" t="s">
        <v>204</v>
      </c>
      <c r="C19" s="3">
        <v>0.11897000000000001</v>
      </c>
      <c r="D19" s="3" t="s">
        <v>200</v>
      </c>
      <c r="E19" s="3" t="s">
        <v>200</v>
      </c>
      <c r="F19" s="3">
        <v>1.60558</v>
      </c>
      <c r="G19" s="3" t="s">
        <v>200</v>
      </c>
      <c r="H19" s="3" t="s">
        <v>200</v>
      </c>
      <c r="I19" s="3" t="s">
        <v>200</v>
      </c>
      <c r="J19" s="3" t="s">
        <v>200</v>
      </c>
      <c r="K19" s="3" t="s">
        <v>200</v>
      </c>
      <c r="L19" s="3" t="s">
        <v>200</v>
      </c>
      <c r="M19" s="3" t="s">
        <v>200</v>
      </c>
      <c r="N19" s="3"/>
      <c r="O19" s="3"/>
    </row>
    <row r="20" spans="1:15" x14ac:dyDescent="0.25">
      <c r="A20" s="3" t="s">
        <v>198</v>
      </c>
      <c r="B20" s="3" t="s">
        <v>365</v>
      </c>
      <c r="C20" s="3" t="s">
        <v>200</v>
      </c>
      <c r="D20" s="3" t="s">
        <v>200</v>
      </c>
      <c r="E20" s="3">
        <v>10.10866</v>
      </c>
      <c r="F20" s="3" t="s">
        <v>200</v>
      </c>
      <c r="G20" s="3" t="s">
        <v>200</v>
      </c>
      <c r="H20" s="3" t="s">
        <v>200</v>
      </c>
      <c r="I20" s="3" t="s">
        <v>200</v>
      </c>
      <c r="J20" s="3" t="s">
        <v>200</v>
      </c>
      <c r="K20" s="3" t="s">
        <v>200</v>
      </c>
      <c r="L20" s="3" t="s">
        <v>200</v>
      </c>
      <c r="M20" s="3" t="s">
        <v>200</v>
      </c>
      <c r="N20" s="3"/>
      <c r="O20" s="3"/>
    </row>
    <row r="21" spans="1:15" x14ac:dyDescent="0.25">
      <c r="A21" s="3" t="s">
        <v>198</v>
      </c>
      <c r="B21" s="3" t="s">
        <v>206</v>
      </c>
      <c r="C21" s="3" t="s">
        <v>200</v>
      </c>
      <c r="D21" s="3" t="s">
        <v>200</v>
      </c>
      <c r="E21" s="3" t="s">
        <v>200</v>
      </c>
      <c r="F21" s="3" t="s">
        <v>200</v>
      </c>
      <c r="G21" s="3">
        <v>2.8078099999999999</v>
      </c>
      <c r="H21" s="3" t="s">
        <v>200</v>
      </c>
      <c r="I21" s="3" t="s">
        <v>200</v>
      </c>
      <c r="J21" s="3" t="s">
        <v>200</v>
      </c>
      <c r="K21" s="3" t="s">
        <v>200</v>
      </c>
      <c r="L21" s="3" t="s">
        <v>200</v>
      </c>
      <c r="M21" s="3" t="s">
        <v>200</v>
      </c>
      <c r="N21" s="3"/>
      <c r="O21" s="3"/>
    </row>
    <row r="22" spans="1:15" x14ac:dyDescent="0.25">
      <c r="A22" s="3" t="s">
        <v>207</v>
      </c>
      <c r="B22" s="3" t="s">
        <v>208</v>
      </c>
      <c r="C22" s="3" t="s">
        <v>200</v>
      </c>
      <c r="D22" s="3" t="s">
        <v>200</v>
      </c>
      <c r="E22" s="3">
        <v>12.51347</v>
      </c>
      <c r="F22" s="3" t="s">
        <v>200</v>
      </c>
      <c r="G22" s="3" t="s">
        <v>200</v>
      </c>
      <c r="H22" s="3" t="s">
        <v>200</v>
      </c>
      <c r="I22" s="3" t="s">
        <v>200</v>
      </c>
      <c r="J22" s="3" t="s">
        <v>200</v>
      </c>
      <c r="K22" s="3" t="s">
        <v>200</v>
      </c>
      <c r="L22" s="3" t="s">
        <v>200</v>
      </c>
      <c r="M22" s="3" t="s">
        <v>200</v>
      </c>
      <c r="N22" s="3"/>
      <c r="O22" s="3"/>
    </row>
    <row r="23" spans="1:15" x14ac:dyDescent="0.25">
      <c r="A23" s="3" t="s">
        <v>207</v>
      </c>
      <c r="B23" s="3" t="s">
        <v>257</v>
      </c>
      <c r="C23" s="3" t="s">
        <v>200</v>
      </c>
      <c r="D23" s="3">
        <v>1.72129</v>
      </c>
      <c r="E23" s="3" t="s">
        <v>200</v>
      </c>
      <c r="F23" s="3" t="s">
        <v>200</v>
      </c>
      <c r="G23" s="3" t="s">
        <v>200</v>
      </c>
      <c r="H23" s="3" t="s">
        <v>200</v>
      </c>
      <c r="I23" s="3">
        <v>1.3058700000000001</v>
      </c>
      <c r="J23" s="3" t="s">
        <v>200</v>
      </c>
      <c r="K23" s="3" t="s">
        <v>200</v>
      </c>
      <c r="L23" s="3" t="s">
        <v>200</v>
      </c>
      <c r="M23" s="3" t="s">
        <v>200</v>
      </c>
      <c r="N23" s="3"/>
      <c r="O23" s="3"/>
    </row>
    <row r="24" spans="1:15" x14ac:dyDescent="0.25">
      <c r="A24" s="3" t="s">
        <v>207</v>
      </c>
      <c r="B24" s="3" t="s">
        <v>210</v>
      </c>
      <c r="C24" s="3" t="s">
        <v>200</v>
      </c>
      <c r="D24" s="3" t="s">
        <v>200</v>
      </c>
      <c r="E24" s="3" t="s">
        <v>200</v>
      </c>
      <c r="F24" s="3" t="s">
        <v>200</v>
      </c>
      <c r="G24" s="3">
        <v>8.4157299999999999</v>
      </c>
      <c r="H24" s="3" t="s">
        <v>200</v>
      </c>
      <c r="I24" s="3" t="s">
        <v>200</v>
      </c>
      <c r="J24" s="3" t="s">
        <v>200</v>
      </c>
      <c r="K24" s="3" t="s">
        <v>200</v>
      </c>
      <c r="L24" s="3" t="s">
        <v>200</v>
      </c>
      <c r="M24" s="3" t="s">
        <v>200</v>
      </c>
      <c r="N24" s="3"/>
      <c r="O24" s="3"/>
    </row>
    <row r="25" spans="1:15" x14ac:dyDescent="0.25">
      <c r="A25" s="3" t="s">
        <v>207</v>
      </c>
      <c r="B25" s="3" t="s">
        <v>213</v>
      </c>
      <c r="C25" s="3">
        <v>0.70511000000000001</v>
      </c>
      <c r="D25" s="3" t="s">
        <v>200</v>
      </c>
      <c r="E25" s="3" t="s">
        <v>200</v>
      </c>
      <c r="F25" s="3" t="s">
        <v>200</v>
      </c>
      <c r="G25" s="3" t="s">
        <v>200</v>
      </c>
      <c r="H25" s="3">
        <v>0.55318999999999996</v>
      </c>
      <c r="I25" s="3" t="s">
        <v>200</v>
      </c>
      <c r="J25" s="3" t="s">
        <v>200</v>
      </c>
      <c r="K25" s="3" t="s">
        <v>200</v>
      </c>
      <c r="L25" s="3" t="s">
        <v>200</v>
      </c>
      <c r="M25" s="3" t="s">
        <v>200</v>
      </c>
      <c r="N25" s="3"/>
      <c r="O25" s="3"/>
    </row>
    <row r="26" spans="1:15" x14ac:dyDescent="0.25">
      <c r="A26" s="3" t="s">
        <v>207</v>
      </c>
      <c r="B26" s="3" t="s">
        <v>215</v>
      </c>
      <c r="C26" s="3">
        <v>1.4694700000000001</v>
      </c>
      <c r="D26" s="3" t="s">
        <v>200</v>
      </c>
      <c r="E26" s="3" t="s">
        <v>200</v>
      </c>
      <c r="F26" s="3" t="s">
        <v>200</v>
      </c>
      <c r="G26" s="3" t="s">
        <v>200</v>
      </c>
      <c r="H26" s="3" t="s">
        <v>200</v>
      </c>
      <c r="I26" s="3" t="s">
        <v>200</v>
      </c>
      <c r="J26" s="3" t="s">
        <v>200</v>
      </c>
      <c r="K26" s="3" t="s">
        <v>200</v>
      </c>
      <c r="L26" s="3" t="s">
        <v>200</v>
      </c>
      <c r="M26" s="3" t="s">
        <v>200</v>
      </c>
      <c r="N26" s="3"/>
      <c r="O26" s="3"/>
    </row>
    <row r="27" spans="1:15" x14ac:dyDescent="0.25">
      <c r="A27" s="3" t="s">
        <v>207</v>
      </c>
      <c r="B27" s="3" t="s">
        <v>261</v>
      </c>
      <c r="C27" s="3" t="s">
        <v>200</v>
      </c>
      <c r="D27" s="3" t="s">
        <v>200</v>
      </c>
      <c r="E27" s="3" t="s">
        <v>200</v>
      </c>
      <c r="F27" s="3" t="s">
        <v>200</v>
      </c>
      <c r="G27" s="3">
        <v>7.4607000000000001</v>
      </c>
      <c r="H27" s="3" t="s">
        <v>200</v>
      </c>
      <c r="I27" s="3" t="s">
        <v>200</v>
      </c>
      <c r="J27" s="3" t="s">
        <v>200</v>
      </c>
      <c r="K27" s="3" t="s">
        <v>200</v>
      </c>
      <c r="L27" s="3" t="s">
        <v>200</v>
      </c>
      <c r="M27" s="3" t="s">
        <v>200</v>
      </c>
      <c r="N27" s="3"/>
      <c r="O27" s="3"/>
    </row>
    <row r="28" spans="1:15" x14ac:dyDescent="0.25">
      <c r="A28" s="3" t="s">
        <v>207</v>
      </c>
      <c r="B28" s="3" t="s">
        <v>216</v>
      </c>
      <c r="C28" s="3" t="s">
        <v>200</v>
      </c>
      <c r="D28" s="3">
        <v>1.51915</v>
      </c>
      <c r="E28" s="3" t="s">
        <v>200</v>
      </c>
      <c r="F28" s="3" t="s">
        <v>200</v>
      </c>
      <c r="G28" s="3" t="s">
        <v>200</v>
      </c>
      <c r="H28" s="3" t="s">
        <v>200</v>
      </c>
      <c r="I28" s="3">
        <v>3.7224499999999998</v>
      </c>
      <c r="J28" s="3" t="s">
        <v>200</v>
      </c>
      <c r="K28" s="3" t="s">
        <v>200</v>
      </c>
      <c r="L28" s="3" t="s">
        <v>200</v>
      </c>
      <c r="M28" s="3" t="s">
        <v>200</v>
      </c>
      <c r="N28" s="3"/>
      <c r="O28" s="3"/>
    </row>
    <row r="29" spans="1:15" x14ac:dyDescent="0.25">
      <c r="A29" s="3" t="s">
        <v>207</v>
      </c>
      <c r="B29" s="3" t="s">
        <v>217</v>
      </c>
      <c r="C29" s="3">
        <v>0.32451999999999998</v>
      </c>
      <c r="D29" s="3" t="s">
        <v>200</v>
      </c>
      <c r="E29" s="3" t="s">
        <v>200</v>
      </c>
      <c r="F29" s="3" t="s">
        <v>200</v>
      </c>
      <c r="G29" s="3" t="s">
        <v>200</v>
      </c>
      <c r="H29" s="3">
        <v>0</v>
      </c>
      <c r="I29" s="3" t="s">
        <v>200</v>
      </c>
      <c r="J29" s="3" t="s">
        <v>200</v>
      </c>
      <c r="K29" s="3" t="s">
        <v>200</v>
      </c>
      <c r="L29" s="3" t="s">
        <v>200</v>
      </c>
      <c r="M29" s="3" t="s">
        <v>200</v>
      </c>
      <c r="N29" s="3"/>
      <c r="O29" s="3"/>
    </row>
    <row r="30" spans="1:15" x14ac:dyDescent="0.25">
      <c r="A30" s="3" t="s">
        <v>218</v>
      </c>
      <c r="B30" s="3" t="s">
        <v>246</v>
      </c>
      <c r="C30" s="3" t="s">
        <v>200</v>
      </c>
      <c r="D30" s="3" t="s">
        <v>200</v>
      </c>
      <c r="E30" s="3" t="s">
        <v>200</v>
      </c>
      <c r="F30" s="3">
        <v>23.34751</v>
      </c>
      <c r="G30" s="3" t="s">
        <v>200</v>
      </c>
      <c r="H30" s="3" t="s">
        <v>200</v>
      </c>
      <c r="I30" s="3" t="s">
        <v>200</v>
      </c>
      <c r="J30" s="3" t="s">
        <v>200</v>
      </c>
      <c r="K30" s="3" t="s">
        <v>200</v>
      </c>
      <c r="L30" s="3" t="s">
        <v>200</v>
      </c>
      <c r="M30" s="3" t="s">
        <v>200</v>
      </c>
      <c r="N30" s="3"/>
      <c r="O30" s="3"/>
    </row>
    <row r="31" spans="1:15" x14ac:dyDescent="0.25">
      <c r="A31" s="3" t="s">
        <v>218</v>
      </c>
      <c r="B31" s="3" t="s">
        <v>219</v>
      </c>
      <c r="C31" s="3" t="s">
        <v>200</v>
      </c>
      <c r="D31" s="3" t="s">
        <v>200</v>
      </c>
      <c r="E31" s="3" t="s">
        <v>200</v>
      </c>
      <c r="F31" s="3" t="s">
        <v>200</v>
      </c>
      <c r="G31" s="3">
        <v>22.30791</v>
      </c>
      <c r="H31" s="3" t="s">
        <v>200</v>
      </c>
      <c r="I31" s="3" t="s">
        <v>200</v>
      </c>
      <c r="J31" s="3" t="s">
        <v>200</v>
      </c>
      <c r="K31" s="3" t="s">
        <v>200</v>
      </c>
      <c r="L31" s="3" t="s">
        <v>200</v>
      </c>
      <c r="M31" s="3" t="s">
        <v>200</v>
      </c>
      <c r="N31" s="3"/>
      <c r="O31" s="3"/>
    </row>
    <row r="32" spans="1:15" x14ac:dyDescent="0.25">
      <c r="A32" s="3" t="s">
        <v>218</v>
      </c>
      <c r="B32" s="3" t="s">
        <v>247</v>
      </c>
      <c r="C32" s="3" t="s">
        <v>200</v>
      </c>
      <c r="D32" s="3">
        <v>2.0100699999999998</v>
      </c>
      <c r="E32" s="3" t="s">
        <v>200</v>
      </c>
      <c r="F32" s="3" t="s">
        <v>200</v>
      </c>
      <c r="G32" s="3" t="s">
        <v>200</v>
      </c>
      <c r="H32" s="3">
        <v>7.9622200000000003</v>
      </c>
      <c r="I32" s="3" t="s">
        <v>200</v>
      </c>
      <c r="J32" s="3" t="s">
        <v>200</v>
      </c>
      <c r="K32" s="3" t="s">
        <v>200</v>
      </c>
      <c r="L32" s="3" t="s">
        <v>200</v>
      </c>
      <c r="M32" s="3" t="s">
        <v>200</v>
      </c>
      <c r="N32" s="3"/>
      <c r="O32" s="3"/>
    </row>
    <row r="33" spans="1:15" x14ac:dyDescent="0.25">
      <c r="A33" s="3" t="s">
        <v>218</v>
      </c>
      <c r="B33" s="3" t="s">
        <v>221</v>
      </c>
      <c r="C33" s="3" t="s">
        <v>200</v>
      </c>
      <c r="D33" s="3" t="s">
        <v>200</v>
      </c>
      <c r="E33" s="3">
        <v>20.457059999999998</v>
      </c>
      <c r="F33" s="3" t="s">
        <v>200</v>
      </c>
      <c r="G33" s="3" t="s">
        <v>200</v>
      </c>
      <c r="H33" s="3" t="s">
        <v>200</v>
      </c>
      <c r="I33" s="3" t="s">
        <v>200</v>
      </c>
      <c r="J33" s="3" t="s">
        <v>200</v>
      </c>
      <c r="K33" s="3">
        <v>19.365320000000001</v>
      </c>
      <c r="L33" s="3" t="s">
        <v>200</v>
      </c>
      <c r="M33" s="3" t="s">
        <v>200</v>
      </c>
      <c r="N33" s="3"/>
      <c r="O33" s="3"/>
    </row>
    <row r="34" spans="1:15" x14ac:dyDescent="0.25">
      <c r="A34" s="3" t="s">
        <v>222</v>
      </c>
      <c r="B34" s="3" t="s">
        <v>223</v>
      </c>
      <c r="C34" s="3" t="s">
        <v>200</v>
      </c>
      <c r="D34" s="3" t="s">
        <v>200</v>
      </c>
      <c r="E34" s="3" t="s">
        <v>200</v>
      </c>
      <c r="F34" s="3" t="s">
        <v>200</v>
      </c>
      <c r="G34" s="3" t="s">
        <v>200</v>
      </c>
      <c r="H34" s="3">
        <v>0.86914000000000002</v>
      </c>
      <c r="I34" s="3" t="s">
        <v>200</v>
      </c>
      <c r="J34" s="3" t="s">
        <v>200</v>
      </c>
      <c r="K34" s="3" t="s">
        <v>200</v>
      </c>
      <c r="L34" s="3" t="s">
        <v>200</v>
      </c>
      <c r="M34" s="3" t="s">
        <v>200</v>
      </c>
      <c r="N34" s="3"/>
      <c r="O34" s="3"/>
    </row>
    <row r="35" spans="1:15" x14ac:dyDescent="0.25">
      <c r="A35" s="3" t="s">
        <v>222</v>
      </c>
      <c r="B35" s="3" t="s">
        <v>225</v>
      </c>
      <c r="C35" s="3">
        <v>1.81982</v>
      </c>
      <c r="D35" s="3" t="s">
        <v>200</v>
      </c>
      <c r="E35" s="3" t="s">
        <v>200</v>
      </c>
      <c r="F35" s="3" t="s">
        <v>200</v>
      </c>
      <c r="G35" s="3">
        <v>2.9925799999999998</v>
      </c>
      <c r="H35" s="3" t="s">
        <v>200</v>
      </c>
      <c r="I35" s="3" t="s">
        <v>200</v>
      </c>
      <c r="J35" s="3" t="s">
        <v>200</v>
      </c>
      <c r="K35" s="3" t="s">
        <v>200</v>
      </c>
      <c r="L35" s="3" t="s">
        <v>200</v>
      </c>
      <c r="M35" s="3" t="s">
        <v>200</v>
      </c>
      <c r="N35" s="3"/>
      <c r="O35" s="3"/>
    </row>
    <row r="36" spans="1:15" x14ac:dyDescent="0.25">
      <c r="A36" s="3" t="s">
        <v>222</v>
      </c>
      <c r="B36" s="3" t="s">
        <v>226</v>
      </c>
      <c r="C36" s="3" t="s">
        <v>200</v>
      </c>
      <c r="D36" s="3" t="s">
        <v>200</v>
      </c>
      <c r="E36" s="3" t="s">
        <v>200</v>
      </c>
      <c r="F36" s="3" t="s">
        <v>200</v>
      </c>
      <c r="G36" s="3">
        <v>0.97360000000000002</v>
      </c>
      <c r="H36" s="3" t="s">
        <v>200</v>
      </c>
      <c r="I36" s="3" t="s">
        <v>200</v>
      </c>
      <c r="J36" s="3" t="s">
        <v>200</v>
      </c>
      <c r="K36" s="3">
        <v>4.3871900000000004</v>
      </c>
      <c r="L36" s="3" t="s">
        <v>200</v>
      </c>
      <c r="M36" s="3" t="s">
        <v>200</v>
      </c>
      <c r="N36" s="3"/>
      <c r="O36" s="3"/>
    </row>
    <row r="37" spans="1:15" x14ac:dyDescent="0.25">
      <c r="A37" s="3" t="s">
        <v>222</v>
      </c>
      <c r="B37" s="3" t="s">
        <v>248</v>
      </c>
      <c r="C37" s="3">
        <v>0.35342000000000001</v>
      </c>
      <c r="D37" s="3" t="s">
        <v>200</v>
      </c>
      <c r="E37" s="3" t="s">
        <v>200</v>
      </c>
      <c r="F37" s="3" t="s">
        <v>200</v>
      </c>
      <c r="G37" s="3" t="s">
        <v>200</v>
      </c>
      <c r="H37" s="3" t="s">
        <v>200</v>
      </c>
      <c r="I37" s="3">
        <v>0.35560000000000003</v>
      </c>
      <c r="J37" s="3" t="s">
        <v>200</v>
      </c>
      <c r="K37" s="3" t="s">
        <v>200</v>
      </c>
      <c r="L37" s="3" t="s">
        <v>200</v>
      </c>
      <c r="M37" s="3" t="s">
        <v>200</v>
      </c>
      <c r="N37" s="3"/>
      <c r="O37" s="3"/>
    </row>
    <row r="38" spans="1:15" x14ac:dyDescent="0.25">
      <c r="A38" s="3" t="s">
        <v>222</v>
      </c>
      <c r="B38" s="3" t="s">
        <v>249</v>
      </c>
      <c r="C38" s="3" t="s">
        <v>200</v>
      </c>
      <c r="D38" s="3">
        <v>9.8449999999999996E-2</v>
      </c>
      <c r="E38" s="3" t="s">
        <v>200</v>
      </c>
      <c r="F38" s="3" t="s">
        <v>200</v>
      </c>
      <c r="G38" s="3" t="s">
        <v>200</v>
      </c>
      <c r="H38" s="3" t="s">
        <v>200</v>
      </c>
      <c r="I38" s="3" t="s">
        <v>200</v>
      </c>
      <c r="J38" s="3" t="s">
        <v>200</v>
      </c>
      <c r="K38" s="3" t="s">
        <v>200</v>
      </c>
      <c r="L38" s="3" t="s">
        <v>200</v>
      </c>
      <c r="M38" s="3" t="s">
        <v>200</v>
      </c>
      <c r="N38" s="3"/>
      <c r="O38" s="3"/>
    </row>
    <row r="39" spans="1:15" x14ac:dyDescent="0.25">
      <c r="A39" s="3" t="s">
        <v>222</v>
      </c>
      <c r="B39" s="3" t="s">
        <v>250</v>
      </c>
      <c r="C39" s="3" t="s">
        <v>200</v>
      </c>
      <c r="D39" s="3" t="s">
        <v>200</v>
      </c>
      <c r="E39" s="3" t="s">
        <v>200</v>
      </c>
      <c r="F39" s="3">
        <v>10.836690000000001</v>
      </c>
      <c r="G39" s="3" t="s">
        <v>200</v>
      </c>
      <c r="H39" s="3" t="s">
        <v>200</v>
      </c>
      <c r="I39" s="3" t="s">
        <v>200</v>
      </c>
      <c r="J39" s="3" t="s">
        <v>200</v>
      </c>
      <c r="K39" s="3" t="s">
        <v>200</v>
      </c>
      <c r="L39" s="3" t="s">
        <v>200</v>
      </c>
      <c r="M39" s="3" t="s">
        <v>200</v>
      </c>
      <c r="N39" s="3"/>
      <c r="O39" s="3"/>
    </row>
    <row r="40" spans="1:15" x14ac:dyDescent="0.25">
      <c r="A40" s="3" t="s">
        <v>222</v>
      </c>
      <c r="B40" s="3" t="s">
        <v>266</v>
      </c>
      <c r="C40" s="3" t="s">
        <v>200</v>
      </c>
      <c r="D40" s="3" t="s">
        <v>200</v>
      </c>
      <c r="E40" s="3" t="s">
        <v>200</v>
      </c>
      <c r="F40" s="3" t="s">
        <v>200</v>
      </c>
      <c r="G40" s="3" t="s">
        <v>200</v>
      </c>
      <c r="H40" s="3" t="s">
        <v>200</v>
      </c>
      <c r="I40" s="3">
        <v>15.85412</v>
      </c>
      <c r="J40" s="3" t="s">
        <v>200</v>
      </c>
      <c r="K40" s="3" t="s">
        <v>200</v>
      </c>
      <c r="L40" s="3" t="s">
        <v>200</v>
      </c>
      <c r="M40" s="3" t="s">
        <v>200</v>
      </c>
      <c r="N40" s="3"/>
      <c r="O40" s="3"/>
    </row>
    <row r="41" spans="1:15" x14ac:dyDescent="0.25">
      <c r="A41" s="3" t="s">
        <v>222</v>
      </c>
      <c r="B41" s="3" t="s">
        <v>251</v>
      </c>
      <c r="C41" s="3" t="s">
        <v>200</v>
      </c>
      <c r="D41" s="3" t="s">
        <v>200</v>
      </c>
      <c r="E41" s="3" t="s">
        <v>200</v>
      </c>
      <c r="F41" s="3">
        <v>0.31442999999999999</v>
      </c>
      <c r="G41" s="3" t="s">
        <v>200</v>
      </c>
      <c r="H41" s="3" t="s">
        <v>200</v>
      </c>
      <c r="I41" s="3" t="s">
        <v>200</v>
      </c>
      <c r="J41" s="3" t="s">
        <v>200</v>
      </c>
      <c r="K41" s="3" t="s">
        <v>200</v>
      </c>
      <c r="L41" s="3" t="s">
        <v>200</v>
      </c>
      <c r="M41" s="3" t="s">
        <v>200</v>
      </c>
      <c r="N41" s="3"/>
      <c r="O41" s="3"/>
    </row>
    <row r="42" spans="1:15" x14ac:dyDescent="0.25">
      <c r="A42" s="3" t="s">
        <v>222</v>
      </c>
      <c r="B42" s="3" t="s">
        <v>227</v>
      </c>
      <c r="C42" s="3">
        <v>0.88992000000000004</v>
      </c>
      <c r="D42" s="3" t="s">
        <v>200</v>
      </c>
      <c r="E42" s="3" t="s">
        <v>200</v>
      </c>
      <c r="F42" s="3" t="s">
        <v>200</v>
      </c>
      <c r="G42" s="3" t="s">
        <v>200</v>
      </c>
      <c r="H42" s="3">
        <v>1.32176</v>
      </c>
      <c r="I42" s="3" t="s">
        <v>200</v>
      </c>
      <c r="J42" s="3" t="s">
        <v>200</v>
      </c>
      <c r="K42" s="3" t="s">
        <v>200</v>
      </c>
      <c r="L42" s="3" t="s">
        <v>200</v>
      </c>
      <c r="M42" s="3" t="s">
        <v>200</v>
      </c>
      <c r="N42" s="3"/>
      <c r="O42" s="3"/>
    </row>
    <row r="43" spans="1:15" x14ac:dyDescent="0.25">
      <c r="A43" s="3" t="s">
        <v>228</v>
      </c>
      <c r="B43" s="3" t="s">
        <v>229</v>
      </c>
      <c r="C43" s="3" t="s">
        <v>200</v>
      </c>
      <c r="D43" s="3">
        <v>1.3897699999999999</v>
      </c>
      <c r="E43" s="3" t="s">
        <v>200</v>
      </c>
      <c r="F43" s="3" t="s">
        <v>200</v>
      </c>
      <c r="G43" s="3">
        <v>2.8616700000000002</v>
      </c>
      <c r="H43" s="3" t="s">
        <v>200</v>
      </c>
      <c r="I43" s="3" t="s">
        <v>200</v>
      </c>
      <c r="J43" s="3" t="s">
        <v>200</v>
      </c>
      <c r="K43" s="3">
        <v>2.5440800000000001</v>
      </c>
      <c r="L43" s="3" t="s">
        <v>200</v>
      </c>
      <c r="M43" s="3" t="s">
        <v>200</v>
      </c>
      <c r="N43" s="3"/>
      <c r="O43" s="3"/>
    </row>
    <row r="44" spans="1:15" x14ac:dyDescent="0.25">
      <c r="A44" s="3" t="s">
        <v>228</v>
      </c>
      <c r="B44" s="3" t="s">
        <v>230</v>
      </c>
      <c r="C44" s="3">
        <v>0.13313</v>
      </c>
      <c r="D44" s="3" t="s">
        <v>200</v>
      </c>
      <c r="E44" s="3" t="s">
        <v>200</v>
      </c>
      <c r="F44" s="3" t="s">
        <v>200</v>
      </c>
      <c r="G44" s="3" t="s">
        <v>200</v>
      </c>
      <c r="H44" s="3" t="s">
        <v>200</v>
      </c>
      <c r="I44" s="3" t="s">
        <v>200</v>
      </c>
      <c r="J44" s="3" t="s">
        <v>200</v>
      </c>
      <c r="K44" s="3" t="s">
        <v>200</v>
      </c>
      <c r="L44" s="3" t="s">
        <v>200</v>
      </c>
      <c r="M44" s="3" t="s">
        <v>200</v>
      </c>
      <c r="N44" s="3"/>
      <c r="O44" s="3"/>
    </row>
    <row r="45" spans="1:15" x14ac:dyDescent="0.25">
      <c r="A45" s="3" t="s">
        <v>228</v>
      </c>
      <c r="B45" s="3" t="s">
        <v>232</v>
      </c>
      <c r="C45" s="3" t="s">
        <v>200</v>
      </c>
      <c r="D45" s="3" t="s">
        <v>200</v>
      </c>
      <c r="E45" s="3">
        <v>0.98070000000000002</v>
      </c>
      <c r="F45" s="3" t="s">
        <v>200</v>
      </c>
      <c r="G45" s="3" t="s">
        <v>200</v>
      </c>
      <c r="H45" s="3" t="s">
        <v>200</v>
      </c>
      <c r="I45" s="3">
        <v>2.7408899999999998</v>
      </c>
      <c r="J45" s="3" t="s">
        <v>200</v>
      </c>
      <c r="K45" s="3" t="s">
        <v>200</v>
      </c>
      <c r="L45" s="3" t="s">
        <v>200</v>
      </c>
      <c r="M45" s="3" t="s">
        <v>200</v>
      </c>
      <c r="N45" s="3"/>
      <c r="O45" s="3"/>
    </row>
    <row r="46" spans="1:15" x14ac:dyDescent="0.25">
      <c r="A46" s="3" t="s">
        <v>228</v>
      </c>
      <c r="B46" s="3" t="s">
        <v>233</v>
      </c>
      <c r="C46" s="3">
        <v>1.3788899999999999</v>
      </c>
      <c r="D46" s="3" t="s">
        <v>200</v>
      </c>
      <c r="E46" s="3" t="s">
        <v>200</v>
      </c>
      <c r="F46" s="3">
        <v>2.661</v>
      </c>
      <c r="G46" s="3" t="s">
        <v>200</v>
      </c>
      <c r="H46" s="3" t="s">
        <v>200</v>
      </c>
      <c r="I46" s="3" t="s">
        <v>200</v>
      </c>
      <c r="J46" s="3" t="s">
        <v>200</v>
      </c>
      <c r="K46" s="3" t="s">
        <v>200</v>
      </c>
      <c r="L46" s="3" t="s">
        <v>200</v>
      </c>
      <c r="M46" s="3" t="s">
        <v>200</v>
      </c>
      <c r="N46" s="3"/>
      <c r="O46" s="3"/>
    </row>
    <row r="47" spans="1:15" x14ac:dyDescent="0.25">
      <c r="A47" s="3" t="s">
        <v>228</v>
      </c>
      <c r="B47" s="3" t="s">
        <v>252</v>
      </c>
      <c r="C47" s="3" t="s">
        <v>200</v>
      </c>
      <c r="D47" s="3" t="s">
        <v>200</v>
      </c>
      <c r="E47" s="3">
        <v>0.52829999999999999</v>
      </c>
      <c r="F47" s="3" t="s">
        <v>200</v>
      </c>
      <c r="G47" s="3" t="s">
        <v>200</v>
      </c>
      <c r="H47" s="3" t="s">
        <v>200</v>
      </c>
      <c r="I47" s="3">
        <v>2.2872599999999998</v>
      </c>
      <c r="J47" s="3" t="s">
        <v>200</v>
      </c>
      <c r="K47" s="3" t="s">
        <v>200</v>
      </c>
      <c r="L47" s="3" t="s">
        <v>200</v>
      </c>
      <c r="M47" s="3" t="s">
        <v>200</v>
      </c>
      <c r="N47" s="3"/>
      <c r="O47" s="3"/>
    </row>
    <row r="48" spans="1:15" x14ac:dyDescent="0.25">
      <c r="A48" s="3" t="s">
        <v>228</v>
      </c>
      <c r="B48" s="3" t="s">
        <v>235</v>
      </c>
      <c r="C48" s="3" t="s">
        <v>200</v>
      </c>
      <c r="D48" s="3" t="s">
        <v>200</v>
      </c>
      <c r="E48" s="3" t="s">
        <v>200</v>
      </c>
      <c r="F48" s="3" t="s">
        <v>200</v>
      </c>
      <c r="G48" s="3">
        <v>3.3520000000000001E-2</v>
      </c>
      <c r="H48" s="3" t="s">
        <v>200</v>
      </c>
      <c r="I48" s="3" t="s">
        <v>200</v>
      </c>
      <c r="J48" s="3" t="s">
        <v>200</v>
      </c>
      <c r="K48" s="3" t="s">
        <v>200</v>
      </c>
      <c r="L48" s="3" t="s">
        <v>200</v>
      </c>
      <c r="M48" s="3" t="s">
        <v>200</v>
      </c>
      <c r="N48" s="3"/>
      <c r="O48" s="3"/>
    </row>
    <row r="49" spans="1:15" x14ac:dyDescent="0.25">
      <c r="A49" s="3" t="s">
        <v>228</v>
      </c>
      <c r="B49" s="3" t="s">
        <v>236</v>
      </c>
      <c r="C49" s="3" t="s">
        <v>200</v>
      </c>
      <c r="D49" s="3" t="s">
        <v>200</v>
      </c>
      <c r="E49" s="3" t="s">
        <v>200</v>
      </c>
      <c r="F49" s="3">
        <v>0.86568000000000001</v>
      </c>
      <c r="G49" s="3" t="s">
        <v>200</v>
      </c>
      <c r="H49" s="3" t="s">
        <v>200</v>
      </c>
      <c r="I49" s="3" t="s">
        <v>200</v>
      </c>
      <c r="J49" s="3" t="s">
        <v>200</v>
      </c>
      <c r="K49" s="3" t="s">
        <v>200</v>
      </c>
      <c r="L49" s="3" t="s">
        <v>200</v>
      </c>
      <c r="M49" s="3" t="s">
        <v>200</v>
      </c>
      <c r="N49" s="3"/>
      <c r="O49" s="3"/>
    </row>
    <row r="50" spans="1:15" x14ac:dyDescent="0.25">
      <c r="A50" s="3" t="s">
        <v>228</v>
      </c>
      <c r="B50" s="3" t="s">
        <v>237</v>
      </c>
      <c r="C50" s="3" t="s">
        <v>200</v>
      </c>
      <c r="D50" s="3" t="s">
        <v>200</v>
      </c>
      <c r="E50" s="3" t="s">
        <v>200</v>
      </c>
      <c r="F50" s="3">
        <v>2.4283600000000001</v>
      </c>
      <c r="G50" s="3" t="s">
        <v>200</v>
      </c>
      <c r="H50" s="3">
        <v>0.52281</v>
      </c>
      <c r="I50" s="3" t="s">
        <v>200</v>
      </c>
      <c r="J50" s="3" t="s">
        <v>200</v>
      </c>
      <c r="K50" s="3" t="s">
        <v>200</v>
      </c>
      <c r="L50" s="3" t="s">
        <v>200</v>
      </c>
      <c r="M50" s="3" t="s">
        <v>200</v>
      </c>
      <c r="N50" s="3"/>
      <c r="O50" s="3"/>
    </row>
    <row r="51" spans="1:15" x14ac:dyDescent="0.25">
      <c r="A51" s="3" t="s">
        <v>228</v>
      </c>
      <c r="B51" s="3" t="s">
        <v>238</v>
      </c>
      <c r="C51" s="3" t="s">
        <v>200</v>
      </c>
      <c r="D51" s="3" t="s">
        <v>200</v>
      </c>
      <c r="E51" s="3">
        <v>0</v>
      </c>
      <c r="F51" s="3" t="s">
        <v>200</v>
      </c>
      <c r="G51" s="3" t="s">
        <v>200</v>
      </c>
      <c r="H51" s="3" t="s">
        <v>200</v>
      </c>
      <c r="I51" s="3" t="s">
        <v>200</v>
      </c>
      <c r="J51" s="3" t="s">
        <v>200</v>
      </c>
      <c r="K51" s="3" t="s">
        <v>200</v>
      </c>
      <c r="L51" s="3" t="s">
        <v>200</v>
      </c>
      <c r="M51" s="3" t="s">
        <v>200</v>
      </c>
      <c r="N51" s="3"/>
      <c r="O51" s="3"/>
    </row>
    <row r="52" spans="1:15" x14ac:dyDescent="0.25">
      <c r="A52" s="3" t="s">
        <v>228</v>
      </c>
      <c r="B52" s="3" t="s">
        <v>253</v>
      </c>
      <c r="C52" s="3" t="s">
        <v>200</v>
      </c>
      <c r="D52" s="3">
        <v>6.62812</v>
      </c>
      <c r="E52" s="3" t="s">
        <v>200</v>
      </c>
      <c r="F52" s="3">
        <v>4.7037699999999996</v>
      </c>
      <c r="G52" s="3" t="s">
        <v>200</v>
      </c>
      <c r="H52" s="3" t="s">
        <v>200</v>
      </c>
      <c r="I52" s="3">
        <v>6.2203799999999996</v>
      </c>
      <c r="J52" s="3" t="s">
        <v>200</v>
      </c>
      <c r="K52" s="3">
        <v>6.1846500000000004</v>
      </c>
      <c r="L52" s="3" t="s">
        <v>200</v>
      </c>
      <c r="M52" s="3" t="s">
        <v>200</v>
      </c>
      <c r="N52" s="3"/>
      <c r="O52" s="3"/>
    </row>
    <row r="53" spans="1:15" x14ac:dyDescent="0.25">
      <c r="A53" s="3" t="s">
        <v>228</v>
      </c>
      <c r="B53" s="3" t="s">
        <v>239</v>
      </c>
      <c r="C53" s="3" t="s">
        <v>200</v>
      </c>
      <c r="D53" s="3">
        <v>0.84038999999999997</v>
      </c>
      <c r="E53" s="3" t="s">
        <v>200</v>
      </c>
      <c r="F53" s="3" t="s">
        <v>200</v>
      </c>
      <c r="G53" s="3" t="s">
        <v>200</v>
      </c>
      <c r="H53" s="3" t="s">
        <v>200</v>
      </c>
      <c r="I53" s="3">
        <v>2.5975199999999998</v>
      </c>
      <c r="J53" s="3">
        <v>3.0110600000000001</v>
      </c>
      <c r="K53" s="3" t="s">
        <v>200</v>
      </c>
      <c r="L53" s="3" t="s">
        <v>200</v>
      </c>
      <c r="M53" s="3" t="s">
        <v>200</v>
      </c>
      <c r="N53" s="3"/>
      <c r="O53" s="3"/>
    </row>
    <row r="54" spans="1:15" x14ac:dyDescent="0.25">
      <c r="A54" s="3" t="s">
        <v>228</v>
      </c>
      <c r="B54" s="3" t="s">
        <v>240</v>
      </c>
      <c r="C54" s="3" t="s">
        <v>200</v>
      </c>
      <c r="D54" s="3" t="s">
        <v>200</v>
      </c>
      <c r="E54" s="3" t="s">
        <v>200</v>
      </c>
      <c r="F54" s="3">
        <v>0.87151999999999996</v>
      </c>
      <c r="G54" s="3" t="s">
        <v>200</v>
      </c>
      <c r="H54" s="3" t="s">
        <v>200</v>
      </c>
      <c r="I54" s="3" t="s">
        <v>200</v>
      </c>
      <c r="J54" s="3">
        <v>0.29992999999999997</v>
      </c>
      <c r="K54" s="3" t="s">
        <v>200</v>
      </c>
      <c r="L54" s="3" t="s">
        <v>200</v>
      </c>
      <c r="M54" s="3" t="s">
        <v>200</v>
      </c>
      <c r="N54" s="3"/>
      <c r="O54" s="3"/>
    </row>
    <row r="55" spans="1:15" x14ac:dyDescent="0.25">
      <c r="A55" s="3" t="s">
        <v>228</v>
      </c>
      <c r="B55" s="3" t="s">
        <v>241</v>
      </c>
      <c r="C55" s="3">
        <v>1.9452</v>
      </c>
      <c r="D55" s="3" t="s">
        <v>200</v>
      </c>
      <c r="E55" s="3" t="s">
        <v>200</v>
      </c>
      <c r="F55" s="3" t="s">
        <v>200</v>
      </c>
      <c r="G55" s="3">
        <v>0.63266</v>
      </c>
      <c r="H55" s="3" t="s">
        <v>200</v>
      </c>
      <c r="I55" s="3" t="s">
        <v>200</v>
      </c>
      <c r="J55" s="3" t="s">
        <v>200</v>
      </c>
      <c r="K55" s="3" t="s">
        <v>200</v>
      </c>
      <c r="L55" s="3" t="s">
        <v>200</v>
      </c>
      <c r="M55" s="3" t="s">
        <v>200</v>
      </c>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406</v>
      </c>
    </row>
    <row r="4" spans="1:15" x14ac:dyDescent="0.25">
      <c r="A4" t="s">
        <v>407</v>
      </c>
    </row>
    <row r="5" spans="1:15" ht="21" x14ac:dyDescent="0.35">
      <c r="A5" s="7" t="s">
        <v>180</v>
      </c>
    </row>
    <row r="6" spans="1:15" x14ac:dyDescent="0.25">
      <c r="A6" t="s">
        <v>400</v>
      </c>
    </row>
    <row r="7" spans="1:15" x14ac:dyDescent="0.25">
      <c r="A7" t="s">
        <v>408</v>
      </c>
    </row>
    <row r="8" spans="1:15" x14ac:dyDescent="0.25">
      <c r="A8" t="s">
        <v>423</v>
      </c>
    </row>
    <row r="9" spans="1:15" x14ac:dyDescent="0.25">
      <c r="A9" t="s">
        <v>427</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1.16614</v>
      </c>
      <c r="D14" s="3" t="s">
        <v>200</v>
      </c>
      <c r="E14" s="3" t="s">
        <v>200</v>
      </c>
      <c r="F14" s="3" t="s">
        <v>200</v>
      </c>
      <c r="G14" s="3" t="s">
        <v>200</v>
      </c>
      <c r="H14" s="3" t="s">
        <v>200</v>
      </c>
      <c r="I14" s="3" t="s">
        <v>200</v>
      </c>
      <c r="J14" s="3" t="s">
        <v>200</v>
      </c>
      <c r="K14" s="3" t="s">
        <v>200</v>
      </c>
      <c r="L14" s="3" t="s">
        <v>200</v>
      </c>
      <c r="M14" s="3" t="s">
        <v>200</v>
      </c>
      <c r="N14" s="3"/>
      <c r="O14" s="3"/>
    </row>
    <row r="15" spans="1:15" x14ac:dyDescent="0.25">
      <c r="A15" s="3" t="s">
        <v>198</v>
      </c>
      <c r="B15" s="3" t="s">
        <v>201</v>
      </c>
      <c r="C15" s="3" t="s">
        <v>200</v>
      </c>
      <c r="D15" s="3">
        <v>10.577120000000001</v>
      </c>
      <c r="E15" s="3" t="s">
        <v>200</v>
      </c>
      <c r="F15" s="3" t="s">
        <v>200</v>
      </c>
      <c r="G15" s="3">
        <v>11.601570000000001</v>
      </c>
      <c r="H15" s="3" t="s">
        <v>200</v>
      </c>
      <c r="I15" s="3" t="s">
        <v>200</v>
      </c>
      <c r="J15" s="3" t="s">
        <v>200</v>
      </c>
      <c r="K15" s="3" t="s">
        <v>200</v>
      </c>
      <c r="L15" s="3" t="s">
        <v>200</v>
      </c>
      <c r="M15" s="3" t="s">
        <v>200</v>
      </c>
      <c r="N15" s="3"/>
      <c r="O15" s="3"/>
    </row>
    <row r="16" spans="1:15" x14ac:dyDescent="0.25">
      <c r="A16" s="3" t="s">
        <v>198</v>
      </c>
      <c r="B16" s="3" t="s">
        <v>265</v>
      </c>
      <c r="C16" s="3">
        <v>0.70486000000000004</v>
      </c>
      <c r="D16" s="3" t="s">
        <v>200</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v>1.244E-2</v>
      </c>
      <c r="H17" s="3" t="s">
        <v>200</v>
      </c>
      <c r="I17" s="3" t="s">
        <v>200</v>
      </c>
      <c r="J17" s="3" t="s">
        <v>200</v>
      </c>
      <c r="K17" s="3" t="s">
        <v>200</v>
      </c>
      <c r="L17" s="3" t="s">
        <v>200</v>
      </c>
      <c r="M17" s="3" t="s">
        <v>200</v>
      </c>
      <c r="N17" s="3"/>
      <c r="O17" s="3"/>
    </row>
    <row r="18" spans="1:15" x14ac:dyDescent="0.25">
      <c r="A18" s="3" t="s">
        <v>198</v>
      </c>
      <c r="B18" s="3" t="s">
        <v>203</v>
      </c>
      <c r="C18" s="3" t="s">
        <v>200</v>
      </c>
      <c r="D18" s="3" t="s">
        <v>200</v>
      </c>
      <c r="E18" s="3">
        <v>13.42489</v>
      </c>
      <c r="F18" s="3" t="s">
        <v>200</v>
      </c>
      <c r="G18" s="3" t="s">
        <v>200</v>
      </c>
      <c r="H18" s="3">
        <v>19.746960000000001</v>
      </c>
      <c r="I18" s="3" t="s">
        <v>200</v>
      </c>
      <c r="J18" s="3" t="s">
        <v>200</v>
      </c>
      <c r="K18" s="3" t="s">
        <v>200</v>
      </c>
      <c r="L18" s="3" t="s">
        <v>200</v>
      </c>
      <c r="M18" s="3" t="s">
        <v>200</v>
      </c>
      <c r="N18" s="3"/>
      <c r="O18" s="3"/>
    </row>
    <row r="19" spans="1:15" x14ac:dyDescent="0.25">
      <c r="A19" s="3" t="s">
        <v>198</v>
      </c>
      <c r="B19" s="3" t="s">
        <v>204</v>
      </c>
      <c r="C19" s="3">
        <v>2.6465000000000001</v>
      </c>
      <c r="D19" s="3" t="s">
        <v>200</v>
      </c>
      <c r="E19" s="3" t="s">
        <v>200</v>
      </c>
      <c r="F19" s="3">
        <v>3.90238</v>
      </c>
      <c r="G19" s="3" t="s">
        <v>200</v>
      </c>
      <c r="H19" s="3" t="s">
        <v>200</v>
      </c>
      <c r="I19" s="3" t="s">
        <v>200</v>
      </c>
      <c r="J19" s="3" t="s">
        <v>200</v>
      </c>
      <c r="K19" s="3" t="s">
        <v>200</v>
      </c>
      <c r="L19" s="3" t="s">
        <v>200</v>
      </c>
      <c r="M19" s="3" t="s">
        <v>200</v>
      </c>
      <c r="N19" s="3"/>
      <c r="O19" s="3"/>
    </row>
    <row r="20" spans="1:15" x14ac:dyDescent="0.25">
      <c r="A20" s="3" t="s">
        <v>198</v>
      </c>
      <c r="B20" s="3" t="s">
        <v>365</v>
      </c>
      <c r="C20" s="3" t="s">
        <v>200</v>
      </c>
      <c r="D20" s="3" t="s">
        <v>200</v>
      </c>
      <c r="E20" s="3">
        <v>12.6752</v>
      </c>
      <c r="F20" s="3" t="s">
        <v>200</v>
      </c>
      <c r="G20" s="3" t="s">
        <v>200</v>
      </c>
      <c r="H20" s="3" t="s">
        <v>200</v>
      </c>
      <c r="I20" s="3" t="s">
        <v>200</v>
      </c>
      <c r="J20" s="3" t="s">
        <v>200</v>
      </c>
      <c r="K20" s="3" t="s">
        <v>200</v>
      </c>
      <c r="L20" s="3" t="s">
        <v>200</v>
      </c>
      <c r="M20" s="3" t="s">
        <v>200</v>
      </c>
      <c r="N20" s="3"/>
      <c r="O20" s="3"/>
    </row>
    <row r="21" spans="1:15" x14ac:dyDescent="0.25">
      <c r="A21" s="3" t="s">
        <v>198</v>
      </c>
      <c r="B21" s="3" t="s">
        <v>206</v>
      </c>
      <c r="C21" s="3" t="s">
        <v>200</v>
      </c>
      <c r="D21" s="3" t="s">
        <v>200</v>
      </c>
      <c r="E21" s="3" t="s">
        <v>200</v>
      </c>
      <c r="F21" s="3" t="s">
        <v>200</v>
      </c>
      <c r="G21" s="3">
        <v>5.1051200000000003</v>
      </c>
      <c r="H21" s="3" t="s">
        <v>200</v>
      </c>
      <c r="I21" s="3" t="s">
        <v>200</v>
      </c>
      <c r="J21" s="3" t="s">
        <v>200</v>
      </c>
      <c r="K21" s="3" t="s">
        <v>200</v>
      </c>
      <c r="L21" s="3" t="s">
        <v>200</v>
      </c>
      <c r="M21" s="3" t="s">
        <v>200</v>
      </c>
      <c r="N21" s="3"/>
      <c r="O21" s="3"/>
    </row>
    <row r="22" spans="1:15" x14ac:dyDescent="0.25">
      <c r="A22" s="3" t="s">
        <v>207</v>
      </c>
      <c r="B22" s="3" t="s">
        <v>208</v>
      </c>
      <c r="C22" s="3" t="s">
        <v>200</v>
      </c>
      <c r="D22" s="3" t="s">
        <v>200</v>
      </c>
      <c r="E22" s="3">
        <v>16.194500000000001</v>
      </c>
      <c r="F22" s="3" t="s">
        <v>200</v>
      </c>
      <c r="G22" s="3" t="s">
        <v>200</v>
      </c>
      <c r="H22" s="3" t="s">
        <v>200</v>
      </c>
      <c r="I22" s="3" t="s">
        <v>200</v>
      </c>
      <c r="J22" s="3" t="s">
        <v>200</v>
      </c>
      <c r="K22" s="3" t="s">
        <v>200</v>
      </c>
      <c r="L22" s="3" t="s">
        <v>200</v>
      </c>
      <c r="M22" s="3" t="s">
        <v>200</v>
      </c>
      <c r="N22" s="3"/>
      <c r="O22" s="3"/>
    </row>
    <row r="23" spans="1:15" x14ac:dyDescent="0.25">
      <c r="A23" s="3" t="s">
        <v>207</v>
      </c>
      <c r="B23" s="3" t="s">
        <v>257</v>
      </c>
      <c r="C23" s="3" t="s">
        <v>200</v>
      </c>
      <c r="D23" s="3">
        <v>3.46515</v>
      </c>
      <c r="E23" s="3" t="s">
        <v>200</v>
      </c>
      <c r="F23" s="3" t="s">
        <v>200</v>
      </c>
      <c r="G23" s="3" t="s">
        <v>200</v>
      </c>
      <c r="H23" s="3" t="s">
        <v>200</v>
      </c>
      <c r="I23" s="3">
        <v>4.3837700000000002</v>
      </c>
      <c r="J23" s="3" t="s">
        <v>200</v>
      </c>
      <c r="K23" s="3" t="s">
        <v>200</v>
      </c>
      <c r="L23" s="3" t="s">
        <v>200</v>
      </c>
      <c r="M23" s="3" t="s">
        <v>200</v>
      </c>
      <c r="N23" s="3"/>
      <c r="O23" s="3"/>
    </row>
    <row r="24" spans="1:15" x14ac:dyDescent="0.25">
      <c r="A24" s="3" t="s">
        <v>207</v>
      </c>
      <c r="B24" s="3" t="s">
        <v>210</v>
      </c>
      <c r="C24" s="3" t="s">
        <v>200</v>
      </c>
      <c r="D24" s="3" t="s">
        <v>200</v>
      </c>
      <c r="E24" s="3" t="s">
        <v>200</v>
      </c>
      <c r="F24" s="3" t="s">
        <v>200</v>
      </c>
      <c r="G24" s="3">
        <v>11.230499999999999</v>
      </c>
      <c r="H24" s="3" t="s">
        <v>200</v>
      </c>
      <c r="I24" s="3" t="s">
        <v>200</v>
      </c>
      <c r="J24" s="3" t="s">
        <v>200</v>
      </c>
      <c r="K24" s="3" t="s">
        <v>200</v>
      </c>
      <c r="L24" s="3" t="s">
        <v>200</v>
      </c>
      <c r="M24" s="3" t="s">
        <v>200</v>
      </c>
      <c r="N24" s="3"/>
      <c r="O24" s="3"/>
    </row>
    <row r="25" spans="1:15" x14ac:dyDescent="0.25">
      <c r="A25" s="3" t="s">
        <v>207</v>
      </c>
      <c r="B25" s="3" t="s">
        <v>213</v>
      </c>
      <c r="C25" s="3">
        <v>0.19434000000000001</v>
      </c>
      <c r="D25" s="3" t="s">
        <v>200</v>
      </c>
      <c r="E25" s="3" t="s">
        <v>200</v>
      </c>
      <c r="F25" s="3" t="s">
        <v>200</v>
      </c>
      <c r="G25" s="3" t="s">
        <v>200</v>
      </c>
      <c r="H25" s="3">
        <v>1.60985</v>
      </c>
      <c r="I25" s="3" t="s">
        <v>200</v>
      </c>
      <c r="J25" s="3" t="s">
        <v>200</v>
      </c>
      <c r="K25" s="3" t="s">
        <v>200</v>
      </c>
      <c r="L25" s="3" t="s">
        <v>200</v>
      </c>
      <c r="M25" s="3" t="s">
        <v>200</v>
      </c>
      <c r="N25" s="3"/>
      <c r="O25" s="3"/>
    </row>
    <row r="26" spans="1:15" x14ac:dyDescent="0.25">
      <c r="A26" s="3" t="s">
        <v>207</v>
      </c>
      <c r="B26" s="3" t="s">
        <v>215</v>
      </c>
      <c r="C26" s="3">
        <v>4.4765899999999998</v>
      </c>
      <c r="D26" s="3" t="s">
        <v>200</v>
      </c>
      <c r="E26" s="3" t="s">
        <v>200</v>
      </c>
      <c r="F26" s="3" t="s">
        <v>200</v>
      </c>
      <c r="G26" s="3" t="s">
        <v>200</v>
      </c>
      <c r="H26" s="3" t="s">
        <v>200</v>
      </c>
      <c r="I26" s="3" t="s">
        <v>200</v>
      </c>
      <c r="J26" s="3" t="s">
        <v>200</v>
      </c>
      <c r="K26" s="3" t="s">
        <v>200</v>
      </c>
      <c r="L26" s="3" t="s">
        <v>200</v>
      </c>
      <c r="M26" s="3" t="s">
        <v>200</v>
      </c>
      <c r="N26" s="3"/>
      <c r="O26" s="3"/>
    </row>
    <row r="27" spans="1:15" x14ac:dyDescent="0.25">
      <c r="A27" s="3" t="s">
        <v>207</v>
      </c>
      <c r="B27" s="3" t="s">
        <v>261</v>
      </c>
      <c r="C27" s="3" t="s">
        <v>200</v>
      </c>
      <c r="D27" s="3" t="s">
        <v>200</v>
      </c>
      <c r="E27" s="3" t="s">
        <v>200</v>
      </c>
      <c r="F27" s="3" t="s">
        <v>200</v>
      </c>
      <c r="G27" s="3">
        <v>16.63775</v>
      </c>
      <c r="H27" s="3" t="s">
        <v>200</v>
      </c>
      <c r="I27" s="3" t="s">
        <v>200</v>
      </c>
      <c r="J27" s="3" t="s">
        <v>200</v>
      </c>
      <c r="K27" s="3" t="s">
        <v>200</v>
      </c>
      <c r="L27" s="3" t="s">
        <v>200</v>
      </c>
      <c r="M27" s="3" t="s">
        <v>200</v>
      </c>
      <c r="N27" s="3"/>
      <c r="O27" s="3"/>
    </row>
    <row r="28" spans="1:15" x14ac:dyDescent="0.25">
      <c r="A28" s="3" t="s">
        <v>207</v>
      </c>
      <c r="B28" s="3" t="s">
        <v>216</v>
      </c>
      <c r="C28" s="3" t="s">
        <v>200</v>
      </c>
      <c r="D28" s="3">
        <v>5.2320700000000002</v>
      </c>
      <c r="E28" s="3" t="s">
        <v>200</v>
      </c>
      <c r="F28" s="3" t="s">
        <v>200</v>
      </c>
      <c r="G28" s="3" t="s">
        <v>200</v>
      </c>
      <c r="H28" s="3" t="s">
        <v>200</v>
      </c>
      <c r="I28" s="3">
        <v>7.1075400000000002</v>
      </c>
      <c r="J28" s="3" t="s">
        <v>200</v>
      </c>
      <c r="K28" s="3" t="s">
        <v>200</v>
      </c>
      <c r="L28" s="3" t="s">
        <v>200</v>
      </c>
      <c r="M28" s="3" t="s">
        <v>200</v>
      </c>
      <c r="N28" s="3"/>
      <c r="O28" s="3"/>
    </row>
    <row r="29" spans="1:15" x14ac:dyDescent="0.25">
      <c r="A29" s="3" t="s">
        <v>207</v>
      </c>
      <c r="B29" s="3" t="s">
        <v>217</v>
      </c>
      <c r="C29" s="3">
        <v>0.97167999999999999</v>
      </c>
      <c r="D29" s="3" t="s">
        <v>200</v>
      </c>
      <c r="E29" s="3" t="s">
        <v>200</v>
      </c>
      <c r="F29" s="3" t="s">
        <v>200</v>
      </c>
      <c r="G29" s="3" t="s">
        <v>200</v>
      </c>
      <c r="H29" s="3">
        <v>0.57959000000000005</v>
      </c>
      <c r="I29" s="3" t="s">
        <v>200</v>
      </c>
      <c r="J29" s="3" t="s">
        <v>200</v>
      </c>
      <c r="K29" s="3" t="s">
        <v>200</v>
      </c>
      <c r="L29" s="3" t="s">
        <v>200</v>
      </c>
      <c r="M29" s="3" t="s">
        <v>200</v>
      </c>
      <c r="N29" s="3"/>
      <c r="O29" s="3"/>
    </row>
    <row r="30" spans="1:15" x14ac:dyDescent="0.25">
      <c r="A30" s="3" t="s">
        <v>218</v>
      </c>
      <c r="B30" s="3" t="s">
        <v>246</v>
      </c>
      <c r="C30" s="3" t="s">
        <v>200</v>
      </c>
      <c r="D30" s="3" t="s">
        <v>200</v>
      </c>
      <c r="E30" s="3" t="s">
        <v>200</v>
      </c>
      <c r="F30" s="3">
        <v>28.819089999999999</v>
      </c>
      <c r="G30" s="3" t="s">
        <v>200</v>
      </c>
      <c r="H30" s="3" t="s">
        <v>200</v>
      </c>
      <c r="I30" s="3" t="s">
        <v>200</v>
      </c>
      <c r="J30" s="3" t="s">
        <v>200</v>
      </c>
      <c r="K30" s="3" t="s">
        <v>200</v>
      </c>
      <c r="L30" s="3" t="s">
        <v>200</v>
      </c>
      <c r="M30" s="3" t="s">
        <v>200</v>
      </c>
      <c r="N30" s="3"/>
      <c r="O30" s="3"/>
    </row>
    <row r="31" spans="1:15" x14ac:dyDescent="0.25">
      <c r="A31" s="3" t="s">
        <v>218</v>
      </c>
      <c r="B31" s="3" t="s">
        <v>219</v>
      </c>
      <c r="C31" s="3" t="s">
        <v>200</v>
      </c>
      <c r="D31" s="3" t="s">
        <v>200</v>
      </c>
      <c r="E31" s="3" t="s">
        <v>200</v>
      </c>
      <c r="F31" s="3" t="s">
        <v>200</v>
      </c>
      <c r="G31" s="3">
        <v>26.952660000000002</v>
      </c>
      <c r="H31" s="3" t="s">
        <v>200</v>
      </c>
      <c r="I31" s="3" t="s">
        <v>200</v>
      </c>
      <c r="J31" s="3" t="s">
        <v>200</v>
      </c>
      <c r="K31" s="3" t="s">
        <v>200</v>
      </c>
      <c r="L31" s="3" t="s">
        <v>200</v>
      </c>
      <c r="M31" s="3" t="s">
        <v>200</v>
      </c>
      <c r="N31" s="3"/>
      <c r="O31" s="3"/>
    </row>
    <row r="32" spans="1:15" x14ac:dyDescent="0.25">
      <c r="A32" s="3" t="s">
        <v>218</v>
      </c>
      <c r="B32" s="3" t="s">
        <v>247</v>
      </c>
      <c r="C32" s="3" t="s">
        <v>200</v>
      </c>
      <c r="D32" s="3">
        <v>4.6933100000000003</v>
      </c>
      <c r="E32" s="3" t="s">
        <v>200</v>
      </c>
      <c r="F32" s="3" t="s">
        <v>200</v>
      </c>
      <c r="G32" s="3" t="s">
        <v>200</v>
      </c>
      <c r="H32" s="3">
        <v>7.1680000000000001</v>
      </c>
      <c r="I32" s="3" t="s">
        <v>200</v>
      </c>
      <c r="J32" s="3" t="s">
        <v>200</v>
      </c>
      <c r="K32" s="3" t="s">
        <v>200</v>
      </c>
      <c r="L32" s="3" t="s">
        <v>200</v>
      </c>
      <c r="M32" s="3" t="s">
        <v>200</v>
      </c>
      <c r="N32" s="3"/>
      <c r="O32" s="3"/>
    </row>
    <row r="33" spans="1:15" x14ac:dyDescent="0.25">
      <c r="A33" s="3" t="s">
        <v>218</v>
      </c>
      <c r="B33" s="3" t="s">
        <v>221</v>
      </c>
      <c r="C33" s="3" t="s">
        <v>200</v>
      </c>
      <c r="D33" s="3" t="s">
        <v>200</v>
      </c>
      <c r="E33" s="3">
        <v>35.784509999999997</v>
      </c>
      <c r="F33" s="3" t="s">
        <v>200</v>
      </c>
      <c r="G33" s="3" t="s">
        <v>200</v>
      </c>
      <c r="H33" s="3" t="s">
        <v>200</v>
      </c>
      <c r="I33" s="3" t="s">
        <v>200</v>
      </c>
      <c r="J33" s="3" t="s">
        <v>200</v>
      </c>
      <c r="K33" s="3">
        <v>30.943049999999999</v>
      </c>
      <c r="L33" s="3" t="s">
        <v>200</v>
      </c>
      <c r="M33" s="3" t="s">
        <v>200</v>
      </c>
      <c r="N33" s="3"/>
      <c r="O33" s="3"/>
    </row>
    <row r="34" spans="1:15" x14ac:dyDescent="0.25">
      <c r="A34" s="3" t="s">
        <v>222</v>
      </c>
      <c r="B34" s="3" t="s">
        <v>223</v>
      </c>
      <c r="C34" s="3" t="s">
        <v>200</v>
      </c>
      <c r="D34" s="3" t="s">
        <v>200</v>
      </c>
      <c r="E34" s="3" t="s">
        <v>200</v>
      </c>
      <c r="F34" s="3" t="s">
        <v>200</v>
      </c>
      <c r="G34" s="3" t="s">
        <v>200</v>
      </c>
      <c r="H34" s="3">
        <v>3.1831399999999999</v>
      </c>
      <c r="I34" s="3" t="s">
        <v>200</v>
      </c>
      <c r="J34" s="3" t="s">
        <v>200</v>
      </c>
      <c r="K34" s="3" t="s">
        <v>200</v>
      </c>
      <c r="L34" s="3" t="s">
        <v>200</v>
      </c>
      <c r="M34" s="3" t="s">
        <v>200</v>
      </c>
      <c r="N34" s="3"/>
      <c r="O34" s="3"/>
    </row>
    <row r="35" spans="1:15" x14ac:dyDescent="0.25">
      <c r="A35" s="3" t="s">
        <v>222</v>
      </c>
      <c r="B35" s="3" t="s">
        <v>225</v>
      </c>
      <c r="C35" s="3">
        <v>4.0769200000000003</v>
      </c>
      <c r="D35" s="3" t="s">
        <v>200</v>
      </c>
      <c r="E35" s="3" t="s">
        <v>200</v>
      </c>
      <c r="F35" s="3" t="s">
        <v>200</v>
      </c>
      <c r="G35" s="3">
        <v>11.04857</v>
      </c>
      <c r="H35" s="3" t="s">
        <v>200</v>
      </c>
      <c r="I35" s="3" t="s">
        <v>200</v>
      </c>
      <c r="J35" s="3" t="s">
        <v>200</v>
      </c>
      <c r="K35" s="3" t="s">
        <v>200</v>
      </c>
      <c r="L35" s="3" t="s">
        <v>200</v>
      </c>
      <c r="M35" s="3" t="s">
        <v>200</v>
      </c>
      <c r="N35" s="3"/>
      <c r="O35" s="3"/>
    </row>
    <row r="36" spans="1:15" x14ac:dyDescent="0.25">
      <c r="A36" s="3" t="s">
        <v>222</v>
      </c>
      <c r="B36" s="3" t="s">
        <v>226</v>
      </c>
      <c r="C36" s="3" t="s">
        <v>200</v>
      </c>
      <c r="D36" s="3" t="s">
        <v>200</v>
      </c>
      <c r="E36" s="3" t="s">
        <v>200</v>
      </c>
      <c r="F36" s="3" t="s">
        <v>200</v>
      </c>
      <c r="G36" s="3">
        <v>6.4195399999999996</v>
      </c>
      <c r="H36" s="3" t="s">
        <v>200</v>
      </c>
      <c r="I36" s="3" t="s">
        <v>200</v>
      </c>
      <c r="J36" s="3" t="s">
        <v>200</v>
      </c>
      <c r="K36" s="3">
        <v>16.615749999999998</v>
      </c>
      <c r="L36" s="3" t="s">
        <v>200</v>
      </c>
      <c r="M36" s="3" t="s">
        <v>200</v>
      </c>
      <c r="N36" s="3"/>
      <c r="O36" s="3"/>
    </row>
    <row r="37" spans="1:15" x14ac:dyDescent="0.25">
      <c r="A37" s="3" t="s">
        <v>222</v>
      </c>
      <c r="B37" s="3" t="s">
        <v>248</v>
      </c>
      <c r="C37" s="3">
        <v>0.43804999999999999</v>
      </c>
      <c r="D37" s="3" t="s">
        <v>200</v>
      </c>
      <c r="E37" s="3" t="s">
        <v>200</v>
      </c>
      <c r="F37" s="3" t="s">
        <v>200</v>
      </c>
      <c r="G37" s="3" t="s">
        <v>200</v>
      </c>
      <c r="H37" s="3" t="s">
        <v>200</v>
      </c>
      <c r="I37" s="3">
        <v>0.43420999999999998</v>
      </c>
      <c r="J37" s="3" t="s">
        <v>200</v>
      </c>
      <c r="K37" s="3" t="s">
        <v>200</v>
      </c>
      <c r="L37" s="3" t="s">
        <v>200</v>
      </c>
      <c r="M37" s="3" t="s">
        <v>200</v>
      </c>
      <c r="N37" s="3"/>
      <c r="O37" s="3"/>
    </row>
    <row r="38" spans="1:15" x14ac:dyDescent="0.25">
      <c r="A38" s="3" t="s">
        <v>222</v>
      </c>
      <c r="B38" s="3" t="s">
        <v>249</v>
      </c>
      <c r="C38" s="3" t="s">
        <v>200</v>
      </c>
      <c r="D38" s="3">
        <v>0.36418</v>
      </c>
      <c r="E38" s="3" t="s">
        <v>200</v>
      </c>
      <c r="F38" s="3" t="s">
        <v>200</v>
      </c>
      <c r="G38" s="3" t="s">
        <v>200</v>
      </c>
      <c r="H38" s="3" t="s">
        <v>200</v>
      </c>
      <c r="I38" s="3" t="s">
        <v>200</v>
      </c>
      <c r="J38" s="3" t="s">
        <v>200</v>
      </c>
      <c r="K38" s="3" t="s">
        <v>200</v>
      </c>
      <c r="L38" s="3" t="s">
        <v>200</v>
      </c>
      <c r="M38" s="3" t="s">
        <v>200</v>
      </c>
      <c r="N38" s="3"/>
      <c r="O38" s="3"/>
    </row>
    <row r="39" spans="1:15" x14ac:dyDescent="0.25">
      <c r="A39" s="3" t="s">
        <v>222</v>
      </c>
      <c r="B39" s="3" t="s">
        <v>250</v>
      </c>
      <c r="C39" s="3" t="s">
        <v>200</v>
      </c>
      <c r="D39" s="3" t="s">
        <v>200</v>
      </c>
      <c r="E39" s="3" t="s">
        <v>200</v>
      </c>
      <c r="F39" s="3">
        <v>21.23949</v>
      </c>
      <c r="G39" s="3" t="s">
        <v>200</v>
      </c>
      <c r="H39" s="3" t="s">
        <v>200</v>
      </c>
      <c r="I39" s="3" t="s">
        <v>200</v>
      </c>
      <c r="J39" s="3" t="s">
        <v>200</v>
      </c>
      <c r="K39" s="3" t="s">
        <v>200</v>
      </c>
      <c r="L39" s="3" t="s">
        <v>200</v>
      </c>
      <c r="M39" s="3" t="s">
        <v>200</v>
      </c>
      <c r="N39" s="3"/>
      <c r="O39" s="3"/>
    </row>
    <row r="40" spans="1:15" x14ac:dyDescent="0.25">
      <c r="A40" s="3" t="s">
        <v>222</v>
      </c>
      <c r="B40" s="3" t="s">
        <v>266</v>
      </c>
      <c r="C40" s="3" t="s">
        <v>200</v>
      </c>
      <c r="D40" s="3" t="s">
        <v>200</v>
      </c>
      <c r="E40" s="3" t="s">
        <v>200</v>
      </c>
      <c r="F40" s="3" t="s">
        <v>200</v>
      </c>
      <c r="G40" s="3" t="s">
        <v>200</v>
      </c>
      <c r="H40" s="3" t="s">
        <v>200</v>
      </c>
      <c r="I40" s="3">
        <v>27.65325</v>
      </c>
      <c r="J40" s="3" t="s">
        <v>200</v>
      </c>
      <c r="K40" s="3" t="s">
        <v>200</v>
      </c>
      <c r="L40" s="3" t="s">
        <v>200</v>
      </c>
      <c r="M40" s="3" t="s">
        <v>200</v>
      </c>
      <c r="N40" s="3"/>
      <c r="O40" s="3"/>
    </row>
    <row r="41" spans="1:15" x14ac:dyDescent="0.25">
      <c r="A41" s="3" t="s">
        <v>222</v>
      </c>
      <c r="B41" s="3" t="s">
        <v>251</v>
      </c>
      <c r="C41" s="3" t="s">
        <v>200</v>
      </c>
      <c r="D41" s="3" t="s">
        <v>200</v>
      </c>
      <c r="E41" s="3" t="s">
        <v>200</v>
      </c>
      <c r="F41" s="3">
        <v>1.67693</v>
      </c>
      <c r="G41" s="3" t="s">
        <v>200</v>
      </c>
      <c r="H41" s="3" t="s">
        <v>200</v>
      </c>
      <c r="I41" s="3" t="s">
        <v>200</v>
      </c>
      <c r="J41" s="3" t="s">
        <v>200</v>
      </c>
      <c r="K41" s="3" t="s">
        <v>200</v>
      </c>
      <c r="L41" s="3" t="s">
        <v>200</v>
      </c>
      <c r="M41" s="3" t="s">
        <v>200</v>
      </c>
      <c r="N41" s="3"/>
      <c r="O41" s="3"/>
    </row>
    <row r="42" spans="1:15" x14ac:dyDescent="0.25">
      <c r="A42" s="3" t="s">
        <v>222</v>
      </c>
      <c r="B42" s="3" t="s">
        <v>227</v>
      </c>
      <c r="C42" s="3">
        <v>3.84538</v>
      </c>
      <c r="D42" s="3" t="s">
        <v>200</v>
      </c>
      <c r="E42" s="3" t="s">
        <v>200</v>
      </c>
      <c r="F42" s="3" t="s">
        <v>200</v>
      </c>
      <c r="G42" s="3" t="s">
        <v>200</v>
      </c>
      <c r="H42" s="3">
        <v>4.6459200000000003</v>
      </c>
      <c r="I42" s="3" t="s">
        <v>200</v>
      </c>
      <c r="J42" s="3" t="s">
        <v>200</v>
      </c>
      <c r="K42" s="3" t="s">
        <v>200</v>
      </c>
      <c r="L42" s="3">
        <v>4.8667600000000002</v>
      </c>
      <c r="M42" s="3" t="s">
        <v>200</v>
      </c>
      <c r="N42" s="3"/>
      <c r="O42" s="3"/>
    </row>
    <row r="43" spans="1:15" x14ac:dyDescent="0.25">
      <c r="A43" s="3" t="s">
        <v>228</v>
      </c>
      <c r="B43" s="3" t="s">
        <v>229</v>
      </c>
      <c r="C43" s="3" t="s">
        <v>200</v>
      </c>
      <c r="D43" s="3">
        <v>4.2534999999999998</v>
      </c>
      <c r="E43" s="3" t="s">
        <v>200</v>
      </c>
      <c r="F43" s="3" t="s">
        <v>200</v>
      </c>
      <c r="G43" s="3">
        <v>6.1474799999999998</v>
      </c>
      <c r="H43" s="3" t="s">
        <v>200</v>
      </c>
      <c r="I43" s="3" t="s">
        <v>200</v>
      </c>
      <c r="J43" s="3" t="s">
        <v>200</v>
      </c>
      <c r="K43" s="3">
        <v>4.7688600000000001</v>
      </c>
      <c r="L43" s="3" t="s">
        <v>200</v>
      </c>
      <c r="M43" s="3" t="s">
        <v>200</v>
      </c>
      <c r="N43" s="3"/>
      <c r="O43" s="3"/>
    </row>
    <row r="44" spans="1:15" x14ac:dyDescent="0.25">
      <c r="A44" s="3" t="s">
        <v>228</v>
      </c>
      <c r="B44" s="3" t="s">
        <v>230</v>
      </c>
      <c r="C44" s="3">
        <v>0.10564999999999999</v>
      </c>
      <c r="D44" s="3" t="s">
        <v>200</v>
      </c>
      <c r="E44" s="3" t="s">
        <v>200</v>
      </c>
      <c r="F44" s="3" t="s">
        <v>200</v>
      </c>
      <c r="G44" s="3" t="s">
        <v>200</v>
      </c>
      <c r="H44" s="3" t="s">
        <v>200</v>
      </c>
      <c r="I44" s="3" t="s">
        <v>200</v>
      </c>
      <c r="J44" s="3" t="s">
        <v>200</v>
      </c>
      <c r="K44" s="3" t="s">
        <v>200</v>
      </c>
      <c r="L44" s="3" t="s">
        <v>200</v>
      </c>
      <c r="M44" s="3" t="s">
        <v>200</v>
      </c>
      <c r="N44" s="3"/>
      <c r="O44" s="3"/>
    </row>
    <row r="45" spans="1:15" x14ac:dyDescent="0.25">
      <c r="A45" s="3" t="s">
        <v>228</v>
      </c>
      <c r="B45" s="3" t="s">
        <v>232</v>
      </c>
      <c r="C45" s="3" t="s">
        <v>200</v>
      </c>
      <c r="D45" s="3" t="s">
        <v>200</v>
      </c>
      <c r="E45" s="3">
        <v>2.2747700000000002</v>
      </c>
      <c r="F45" s="3" t="s">
        <v>200</v>
      </c>
      <c r="G45" s="3" t="s">
        <v>200</v>
      </c>
      <c r="H45" s="3" t="s">
        <v>200</v>
      </c>
      <c r="I45" s="3">
        <v>6.6836399999999996</v>
      </c>
      <c r="J45" s="3" t="s">
        <v>200</v>
      </c>
      <c r="K45" s="3" t="s">
        <v>200</v>
      </c>
      <c r="L45" s="3" t="s">
        <v>200</v>
      </c>
      <c r="M45" s="3" t="s">
        <v>200</v>
      </c>
      <c r="N45" s="3"/>
      <c r="O45" s="3"/>
    </row>
    <row r="46" spans="1:15" x14ac:dyDescent="0.25">
      <c r="A46" s="3" t="s">
        <v>228</v>
      </c>
      <c r="B46" s="3" t="s">
        <v>233</v>
      </c>
      <c r="C46" s="3">
        <v>2.2333500000000002</v>
      </c>
      <c r="D46" s="3" t="s">
        <v>200</v>
      </c>
      <c r="E46" s="3" t="s">
        <v>200</v>
      </c>
      <c r="F46" s="3">
        <v>8.5462399999999992</v>
      </c>
      <c r="G46" s="3" t="s">
        <v>200</v>
      </c>
      <c r="H46" s="3" t="s">
        <v>200</v>
      </c>
      <c r="I46" s="3" t="s">
        <v>200</v>
      </c>
      <c r="J46" s="3" t="s">
        <v>200</v>
      </c>
      <c r="K46" s="3">
        <v>5.7895899999999996</v>
      </c>
      <c r="L46" s="3" t="s">
        <v>200</v>
      </c>
      <c r="M46" s="3" t="s">
        <v>200</v>
      </c>
      <c r="N46" s="3"/>
      <c r="O46" s="3"/>
    </row>
    <row r="47" spans="1:15" x14ac:dyDescent="0.25">
      <c r="A47" s="3" t="s">
        <v>228</v>
      </c>
      <c r="B47" s="3" t="s">
        <v>234</v>
      </c>
      <c r="C47" s="3" t="s">
        <v>200</v>
      </c>
      <c r="D47" s="3" t="s">
        <v>200</v>
      </c>
      <c r="E47" s="3" t="s">
        <v>200</v>
      </c>
      <c r="F47" s="3" t="s">
        <v>200</v>
      </c>
      <c r="G47" s="3">
        <v>5.5535600000000001</v>
      </c>
      <c r="H47" s="3" t="s">
        <v>200</v>
      </c>
      <c r="I47" s="3" t="s">
        <v>200</v>
      </c>
      <c r="J47" s="3" t="s">
        <v>200</v>
      </c>
      <c r="K47" s="3">
        <v>4.5523100000000003</v>
      </c>
      <c r="L47" s="3" t="s">
        <v>200</v>
      </c>
      <c r="M47" s="3" t="s">
        <v>200</v>
      </c>
      <c r="N47" s="3"/>
      <c r="O47" s="3"/>
    </row>
    <row r="48" spans="1:15" x14ac:dyDescent="0.25">
      <c r="A48" s="3" t="s">
        <v>228</v>
      </c>
      <c r="B48" s="3" t="s">
        <v>252</v>
      </c>
      <c r="C48" s="3" t="s">
        <v>200</v>
      </c>
      <c r="D48" s="3" t="s">
        <v>200</v>
      </c>
      <c r="E48" s="3">
        <v>11.073219999999999</v>
      </c>
      <c r="F48" s="3" t="s">
        <v>200</v>
      </c>
      <c r="G48" s="3" t="s">
        <v>200</v>
      </c>
      <c r="H48" s="3" t="s">
        <v>200</v>
      </c>
      <c r="I48" s="3">
        <v>13.41478</v>
      </c>
      <c r="J48" s="3" t="s">
        <v>200</v>
      </c>
      <c r="K48" s="3">
        <v>4.4253900000000002</v>
      </c>
      <c r="L48" s="3" t="s">
        <v>200</v>
      </c>
      <c r="M48" s="3" t="s">
        <v>200</v>
      </c>
      <c r="N48" s="3"/>
      <c r="O48" s="3"/>
    </row>
    <row r="49" spans="1:15" x14ac:dyDescent="0.25">
      <c r="A49" s="3" t="s">
        <v>228</v>
      </c>
      <c r="B49" s="3" t="s">
        <v>235</v>
      </c>
      <c r="C49" s="3" t="s">
        <v>200</v>
      </c>
      <c r="D49" s="3" t="s">
        <v>200</v>
      </c>
      <c r="E49" s="3" t="s">
        <v>200</v>
      </c>
      <c r="F49" s="3" t="s">
        <v>200</v>
      </c>
      <c r="G49" s="3">
        <v>0.36625000000000002</v>
      </c>
      <c r="H49" s="3" t="s">
        <v>200</v>
      </c>
      <c r="I49" s="3" t="s">
        <v>200</v>
      </c>
      <c r="J49" s="3" t="s">
        <v>200</v>
      </c>
      <c r="K49" s="3" t="s">
        <v>200</v>
      </c>
      <c r="L49" s="3" t="s">
        <v>200</v>
      </c>
      <c r="M49" s="3" t="s">
        <v>200</v>
      </c>
      <c r="N49" s="3"/>
      <c r="O49" s="3"/>
    </row>
    <row r="50" spans="1:15" x14ac:dyDescent="0.25">
      <c r="A50" s="3" t="s">
        <v>228</v>
      </c>
      <c r="B50" s="3" t="s">
        <v>236</v>
      </c>
      <c r="C50" s="3" t="s">
        <v>200</v>
      </c>
      <c r="D50" s="3" t="s">
        <v>200</v>
      </c>
      <c r="E50" s="3" t="s">
        <v>200</v>
      </c>
      <c r="F50" s="3">
        <v>5.2680400000000001</v>
      </c>
      <c r="G50" s="3" t="s">
        <v>200</v>
      </c>
      <c r="H50" s="3" t="s">
        <v>200</v>
      </c>
      <c r="I50" s="3" t="s">
        <v>200</v>
      </c>
      <c r="J50" s="3" t="s">
        <v>200</v>
      </c>
      <c r="K50" s="3" t="s">
        <v>200</v>
      </c>
      <c r="L50" s="3" t="s">
        <v>200</v>
      </c>
      <c r="M50" s="3" t="s">
        <v>200</v>
      </c>
      <c r="N50" s="3"/>
      <c r="O50" s="3"/>
    </row>
    <row r="51" spans="1:15" x14ac:dyDescent="0.25">
      <c r="A51" s="3" t="s">
        <v>228</v>
      </c>
      <c r="B51" s="3" t="s">
        <v>237</v>
      </c>
      <c r="C51" s="3" t="s">
        <v>200</v>
      </c>
      <c r="D51" s="3" t="s">
        <v>200</v>
      </c>
      <c r="E51" s="3" t="s">
        <v>200</v>
      </c>
      <c r="F51" s="3">
        <v>3.7014399999999998</v>
      </c>
      <c r="G51" s="3" t="s">
        <v>200</v>
      </c>
      <c r="H51" s="3">
        <v>5.1640499999999996</v>
      </c>
      <c r="I51" s="3" t="s">
        <v>200</v>
      </c>
      <c r="J51" s="3" t="s">
        <v>200</v>
      </c>
      <c r="K51" s="3">
        <v>4.09253</v>
      </c>
      <c r="L51" s="3" t="s">
        <v>200</v>
      </c>
      <c r="M51" s="3" t="s">
        <v>200</v>
      </c>
      <c r="N51" s="3"/>
      <c r="O51" s="3"/>
    </row>
    <row r="52" spans="1:15" x14ac:dyDescent="0.25">
      <c r="A52" s="3" t="s">
        <v>228</v>
      </c>
      <c r="B52" s="3" t="s">
        <v>238</v>
      </c>
      <c r="C52" s="3" t="s">
        <v>200</v>
      </c>
      <c r="D52" s="3" t="s">
        <v>200</v>
      </c>
      <c r="E52" s="3">
        <v>0.1779</v>
      </c>
      <c r="F52" s="3" t="s">
        <v>200</v>
      </c>
      <c r="G52" s="3" t="s">
        <v>200</v>
      </c>
      <c r="H52" s="3" t="s">
        <v>200</v>
      </c>
      <c r="I52" s="3" t="s">
        <v>200</v>
      </c>
      <c r="J52" s="3" t="s">
        <v>200</v>
      </c>
      <c r="K52" s="3" t="s">
        <v>200</v>
      </c>
      <c r="L52" s="3" t="s">
        <v>200</v>
      </c>
      <c r="M52" s="3" t="s">
        <v>200</v>
      </c>
      <c r="N52" s="3"/>
      <c r="O52" s="3"/>
    </row>
    <row r="53" spans="1:15" x14ac:dyDescent="0.25">
      <c r="A53" s="3" t="s">
        <v>228</v>
      </c>
      <c r="B53" s="3" t="s">
        <v>253</v>
      </c>
      <c r="C53" s="3" t="s">
        <v>200</v>
      </c>
      <c r="D53" s="3">
        <v>16.77469</v>
      </c>
      <c r="E53" s="3" t="s">
        <v>200</v>
      </c>
      <c r="F53" s="3">
        <v>12.17271</v>
      </c>
      <c r="G53" s="3" t="s">
        <v>200</v>
      </c>
      <c r="H53" s="3" t="s">
        <v>200</v>
      </c>
      <c r="I53" s="3">
        <v>13.6922</v>
      </c>
      <c r="J53" s="3" t="s">
        <v>200</v>
      </c>
      <c r="K53" s="3">
        <v>13.907310000000001</v>
      </c>
      <c r="L53" s="3" t="s">
        <v>200</v>
      </c>
      <c r="M53" s="3" t="s">
        <v>200</v>
      </c>
      <c r="N53" s="3"/>
      <c r="O53" s="3"/>
    </row>
    <row r="54" spans="1:15" x14ac:dyDescent="0.25">
      <c r="A54" s="3" t="s">
        <v>228</v>
      </c>
      <c r="B54" s="3" t="s">
        <v>239</v>
      </c>
      <c r="C54" s="3" t="s">
        <v>200</v>
      </c>
      <c r="D54" s="3">
        <v>3.4540799999999998</v>
      </c>
      <c r="E54" s="3" t="s">
        <v>200</v>
      </c>
      <c r="F54" s="3" t="s">
        <v>200</v>
      </c>
      <c r="G54" s="3" t="s">
        <v>200</v>
      </c>
      <c r="H54" s="3" t="s">
        <v>200</v>
      </c>
      <c r="I54" s="3">
        <v>5.8017599999999998</v>
      </c>
      <c r="J54" s="3">
        <v>7.9232300000000002</v>
      </c>
      <c r="K54" s="3" t="s">
        <v>200</v>
      </c>
      <c r="L54" s="3" t="s">
        <v>200</v>
      </c>
      <c r="M54" s="3" t="s">
        <v>200</v>
      </c>
      <c r="N54" s="3"/>
      <c r="O54" s="3"/>
    </row>
    <row r="55" spans="1:15" x14ac:dyDescent="0.25">
      <c r="A55" s="3" t="s">
        <v>228</v>
      </c>
      <c r="B55" s="3" t="s">
        <v>240</v>
      </c>
      <c r="C55" s="3" t="s">
        <v>200</v>
      </c>
      <c r="D55" s="3" t="s">
        <v>200</v>
      </c>
      <c r="E55" s="3" t="s">
        <v>200</v>
      </c>
      <c r="F55" s="3">
        <v>2.2881999999999998</v>
      </c>
      <c r="G55" s="3" t="s">
        <v>200</v>
      </c>
      <c r="H55" s="3" t="s">
        <v>200</v>
      </c>
      <c r="I55" s="3" t="s">
        <v>200</v>
      </c>
      <c r="J55" s="3">
        <v>1.3335300000000001</v>
      </c>
      <c r="K55" s="3" t="s">
        <v>200</v>
      </c>
      <c r="L55" s="3" t="s">
        <v>200</v>
      </c>
      <c r="M55" s="3" t="s">
        <v>200</v>
      </c>
      <c r="N55" s="3"/>
      <c r="O55" s="3"/>
    </row>
    <row r="56" spans="1:15" x14ac:dyDescent="0.25">
      <c r="A56" s="3" t="s">
        <v>228</v>
      </c>
      <c r="B56" s="3" t="s">
        <v>241</v>
      </c>
      <c r="C56" s="3">
        <v>6.4151100000000003</v>
      </c>
      <c r="D56" s="3" t="s">
        <v>200</v>
      </c>
      <c r="E56" s="3" t="s">
        <v>200</v>
      </c>
      <c r="F56" s="3" t="s">
        <v>200</v>
      </c>
      <c r="G56" s="3">
        <v>12.45003</v>
      </c>
      <c r="H56" s="3" t="s">
        <v>200</v>
      </c>
      <c r="I56" s="3" t="s">
        <v>200</v>
      </c>
      <c r="J56" s="3">
        <v>13.210570000000001</v>
      </c>
      <c r="K56" s="3" t="s">
        <v>200</v>
      </c>
      <c r="L56" s="3" t="s">
        <v>200</v>
      </c>
      <c r="M56" s="3" t="s">
        <v>200</v>
      </c>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406</v>
      </c>
    </row>
    <row r="4" spans="1:15" x14ac:dyDescent="0.25">
      <c r="A4" t="s">
        <v>407</v>
      </c>
    </row>
    <row r="5" spans="1:15" ht="21" x14ac:dyDescent="0.35">
      <c r="A5" s="7" t="s">
        <v>180</v>
      </c>
    </row>
    <row r="6" spans="1:15" x14ac:dyDescent="0.25">
      <c r="A6" t="s">
        <v>400</v>
      </c>
    </row>
    <row r="7" spans="1:15" x14ac:dyDescent="0.25">
      <c r="A7" t="s">
        <v>408</v>
      </c>
    </row>
    <row r="8" spans="1:15" x14ac:dyDescent="0.25">
      <c r="A8" t="s">
        <v>423</v>
      </c>
    </row>
    <row r="9" spans="1:15" x14ac:dyDescent="0.25">
      <c r="A9" t="s">
        <v>428</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7.4675200000000004</v>
      </c>
      <c r="D14" s="3" t="s">
        <v>200</v>
      </c>
      <c r="E14" s="3" t="s">
        <v>200</v>
      </c>
      <c r="F14" s="3" t="s">
        <v>200</v>
      </c>
      <c r="G14" s="3" t="s">
        <v>200</v>
      </c>
      <c r="H14" s="3" t="s">
        <v>200</v>
      </c>
      <c r="I14" s="3" t="s">
        <v>200</v>
      </c>
      <c r="J14" s="3">
        <v>6.1681299999999997</v>
      </c>
      <c r="K14" s="3" t="s">
        <v>200</v>
      </c>
      <c r="L14" s="3" t="s">
        <v>200</v>
      </c>
      <c r="M14" s="3" t="s">
        <v>200</v>
      </c>
      <c r="N14" s="3"/>
      <c r="O14" s="3"/>
    </row>
    <row r="15" spans="1:15" x14ac:dyDescent="0.25">
      <c r="A15" s="3" t="s">
        <v>198</v>
      </c>
      <c r="B15" s="3" t="s">
        <v>201</v>
      </c>
      <c r="C15" s="3" t="s">
        <v>200</v>
      </c>
      <c r="D15" s="3">
        <v>27.536169999999998</v>
      </c>
      <c r="E15" s="3" t="s">
        <v>200</v>
      </c>
      <c r="F15" s="3" t="s">
        <v>200</v>
      </c>
      <c r="G15" s="3">
        <v>32.929250000000003</v>
      </c>
      <c r="H15" s="3" t="s">
        <v>200</v>
      </c>
      <c r="I15" s="3" t="s">
        <v>200</v>
      </c>
      <c r="J15" s="3" t="s">
        <v>200</v>
      </c>
      <c r="K15" s="3" t="s">
        <v>200</v>
      </c>
      <c r="L15" s="3" t="s">
        <v>200</v>
      </c>
      <c r="M15" s="3" t="s">
        <v>200</v>
      </c>
      <c r="N15" s="3"/>
      <c r="O15" s="3"/>
    </row>
    <row r="16" spans="1:15" x14ac:dyDescent="0.25">
      <c r="A16" s="3" t="s">
        <v>198</v>
      </c>
      <c r="B16" s="3" t="s">
        <v>265</v>
      </c>
      <c r="C16" s="3">
        <v>7.9445199999999998</v>
      </c>
      <c r="D16" s="3" t="s">
        <v>200</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v>8.7729599999999994</v>
      </c>
      <c r="H17" s="3" t="s">
        <v>200</v>
      </c>
      <c r="I17" s="3" t="s">
        <v>200</v>
      </c>
      <c r="J17" s="3" t="s">
        <v>200</v>
      </c>
      <c r="K17" s="3" t="s">
        <v>200</v>
      </c>
      <c r="L17" s="3" t="s">
        <v>200</v>
      </c>
      <c r="M17" s="3" t="s">
        <v>200</v>
      </c>
      <c r="N17" s="3"/>
      <c r="O17" s="3"/>
    </row>
    <row r="18" spans="1:15" x14ac:dyDescent="0.25">
      <c r="A18" s="3" t="s">
        <v>198</v>
      </c>
      <c r="B18" s="3" t="s">
        <v>203</v>
      </c>
      <c r="C18" s="3" t="s">
        <v>200</v>
      </c>
      <c r="D18" s="3" t="s">
        <v>200</v>
      </c>
      <c r="E18" s="3">
        <v>30.20421</v>
      </c>
      <c r="F18" s="3" t="s">
        <v>200</v>
      </c>
      <c r="G18" s="3" t="s">
        <v>200</v>
      </c>
      <c r="H18" s="3">
        <v>43.81747</v>
      </c>
      <c r="I18" s="3" t="s">
        <v>200</v>
      </c>
      <c r="J18" s="3" t="s">
        <v>200</v>
      </c>
      <c r="K18" s="3" t="s">
        <v>200</v>
      </c>
      <c r="L18" s="3" t="s">
        <v>200</v>
      </c>
      <c r="M18" s="3" t="s">
        <v>200</v>
      </c>
      <c r="N18" s="3"/>
      <c r="O18" s="3"/>
    </row>
    <row r="19" spans="1:15" x14ac:dyDescent="0.25">
      <c r="A19" s="3" t="s">
        <v>198</v>
      </c>
      <c r="B19" s="3" t="s">
        <v>204</v>
      </c>
      <c r="C19" s="3">
        <v>20.088039999999999</v>
      </c>
      <c r="D19" s="3" t="s">
        <v>200</v>
      </c>
      <c r="E19" s="3" t="s">
        <v>200</v>
      </c>
      <c r="F19" s="3">
        <v>23.462260000000001</v>
      </c>
      <c r="G19" s="3" t="s">
        <v>200</v>
      </c>
      <c r="H19" s="3" t="s">
        <v>200</v>
      </c>
      <c r="I19" s="3" t="s">
        <v>200</v>
      </c>
      <c r="J19" s="3" t="s">
        <v>200</v>
      </c>
      <c r="K19" s="3" t="s">
        <v>200</v>
      </c>
      <c r="L19" s="3" t="s">
        <v>200</v>
      </c>
      <c r="M19" s="3" t="s">
        <v>200</v>
      </c>
      <c r="N19" s="3"/>
      <c r="O19" s="3"/>
    </row>
    <row r="20" spans="1:15" x14ac:dyDescent="0.25">
      <c r="A20" s="3" t="s">
        <v>198</v>
      </c>
      <c r="B20" s="3" t="s">
        <v>365</v>
      </c>
      <c r="C20" s="3" t="s">
        <v>200</v>
      </c>
      <c r="D20" s="3" t="s">
        <v>200</v>
      </c>
      <c r="E20" s="3">
        <v>28.992599999999999</v>
      </c>
      <c r="F20" s="3" t="s">
        <v>200</v>
      </c>
      <c r="G20" s="3" t="s">
        <v>200</v>
      </c>
      <c r="H20" s="3" t="s">
        <v>200</v>
      </c>
      <c r="I20" s="3" t="s">
        <v>200</v>
      </c>
      <c r="J20" s="3" t="s">
        <v>200</v>
      </c>
      <c r="K20" s="3" t="s">
        <v>200</v>
      </c>
      <c r="L20" s="3" t="s">
        <v>200</v>
      </c>
      <c r="M20" s="3" t="s">
        <v>200</v>
      </c>
      <c r="N20" s="3"/>
      <c r="O20" s="3"/>
    </row>
    <row r="21" spans="1:15" x14ac:dyDescent="0.25">
      <c r="A21" s="3" t="s">
        <v>198</v>
      </c>
      <c r="B21" s="3" t="s">
        <v>206</v>
      </c>
      <c r="C21" s="3" t="s">
        <v>200</v>
      </c>
      <c r="D21" s="3" t="s">
        <v>200</v>
      </c>
      <c r="E21" s="3" t="s">
        <v>200</v>
      </c>
      <c r="F21" s="3" t="s">
        <v>200</v>
      </c>
      <c r="G21" s="3">
        <v>16.57396</v>
      </c>
      <c r="H21" s="3" t="s">
        <v>200</v>
      </c>
      <c r="I21" s="3" t="s">
        <v>200</v>
      </c>
      <c r="J21" s="3" t="s">
        <v>200</v>
      </c>
      <c r="K21" s="3" t="s">
        <v>200</v>
      </c>
      <c r="L21" s="3" t="s">
        <v>200</v>
      </c>
      <c r="M21" s="3" t="s">
        <v>200</v>
      </c>
      <c r="N21" s="3"/>
      <c r="O21" s="3"/>
    </row>
    <row r="22" spans="1:15" x14ac:dyDescent="0.25">
      <c r="A22" s="3" t="s">
        <v>207</v>
      </c>
      <c r="B22" s="3" t="s">
        <v>208</v>
      </c>
      <c r="C22" s="3" t="s">
        <v>200</v>
      </c>
      <c r="D22" s="3" t="s">
        <v>200</v>
      </c>
      <c r="E22" s="3">
        <v>25.349699999999999</v>
      </c>
      <c r="F22" s="3" t="s">
        <v>200</v>
      </c>
      <c r="G22" s="3" t="s">
        <v>200</v>
      </c>
      <c r="H22" s="3" t="s">
        <v>200</v>
      </c>
      <c r="I22" s="3" t="s">
        <v>200</v>
      </c>
      <c r="J22" s="3" t="s">
        <v>200</v>
      </c>
      <c r="K22" s="3" t="s">
        <v>200</v>
      </c>
      <c r="L22" s="3" t="s">
        <v>200</v>
      </c>
      <c r="M22" s="3" t="s">
        <v>200</v>
      </c>
      <c r="N22" s="3"/>
      <c r="O22" s="3"/>
    </row>
    <row r="23" spans="1:15" x14ac:dyDescent="0.25">
      <c r="A23" s="3" t="s">
        <v>207</v>
      </c>
      <c r="B23" s="3" t="s">
        <v>257</v>
      </c>
      <c r="C23" s="3" t="s">
        <v>200</v>
      </c>
      <c r="D23" s="3">
        <v>23.872610000000002</v>
      </c>
      <c r="E23" s="3" t="s">
        <v>200</v>
      </c>
      <c r="F23" s="3" t="s">
        <v>200</v>
      </c>
      <c r="G23" s="3" t="s">
        <v>200</v>
      </c>
      <c r="H23" s="3" t="s">
        <v>200</v>
      </c>
      <c r="I23" s="3">
        <v>22.695139999999999</v>
      </c>
      <c r="J23" s="3" t="s">
        <v>200</v>
      </c>
      <c r="K23" s="3" t="s">
        <v>200</v>
      </c>
      <c r="L23" s="3" t="s">
        <v>200</v>
      </c>
      <c r="M23" s="3" t="s">
        <v>200</v>
      </c>
      <c r="N23" s="3"/>
      <c r="O23" s="3"/>
    </row>
    <row r="24" spans="1:15" x14ac:dyDescent="0.25">
      <c r="A24" s="3" t="s">
        <v>207</v>
      </c>
      <c r="B24" s="3" t="s">
        <v>210</v>
      </c>
      <c r="C24" s="3" t="s">
        <v>200</v>
      </c>
      <c r="D24" s="3" t="s">
        <v>200</v>
      </c>
      <c r="E24" s="3" t="s">
        <v>200</v>
      </c>
      <c r="F24" s="3" t="s">
        <v>200</v>
      </c>
      <c r="G24" s="3">
        <v>29.29955</v>
      </c>
      <c r="H24" s="3" t="s">
        <v>200</v>
      </c>
      <c r="I24" s="3" t="s">
        <v>200</v>
      </c>
      <c r="J24" s="3" t="s">
        <v>200</v>
      </c>
      <c r="K24" s="3" t="s">
        <v>200</v>
      </c>
      <c r="L24" s="3" t="s">
        <v>200</v>
      </c>
      <c r="M24" s="3" t="s">
        <v>200</v>
      </c>
      <c r="N24" s="3"/>
      <c r="O24" s="3"/>
    </row>
    <row r="25" spans="1:15" x14ac:dyDescent="0.25">
      <c r="A25" s="3" t="s">
        <v>207</v>
      </c>
      <c r="B25" s="3" t="s">
        <v>211</v>
      </c>
      <c r="C25" s="3" t="s">
        <v>200</v>
      </c>
      <c r="D25" s="3" t="s">
        <v>200</v>
      </c>
      <c r="E25" s="3" t="s">
        <v>200</v>
      </c>
      <c r="F25" s="3" t="s">
        <v>200</v>
      </c>
      <c r="G25" s="3" t="s">
        <v>200</v>
      </c>
      <c r="H25" s="3" t="s">
        <v>200</v>
      </c>
      <c r="I25" s="3" t="s">
        <v>200</v>
      </c>
      <c r="J25" s="3" t="s">
        <v>200</v>
      </c>
      <c r="K25" s="3">
        <v>23.424299999999999</v>
      </c>
      <c r="L25" s="3" t="s">
        <v>200</v>
      </c>
      <c r="M25" s="3" t="s">
        <v>200</v>
      </c>
      <c r="N25" s="3"/>
      <c r="O25" s="3"/>
    </row>
    <row r="26" spans="1:15" x14ac:dyDescent="0.25">
      <c r="A26" s="3" t="s">
        <v>207</v>
      </c>
      <c r="B26" s="3" t="s">
        <v>213</v>
      </c>
      <c r="C26" s="3">
        <v>6.5893899999999999</v>
      </c>
      <c r="D26" s="3" t="s">
        <v>200</v>
      </c>
      <c r="E26" s="3" t="s">
        <v>200</v>
      </c>
      <c r="F26" s="3" t="s">
        <v>200</v>
      </c>
      <c r="G26" s="3" t="s">
        <v>200</v>
      </c>
      <c r="H26" s="3">
        <v>12.49888</v>
      </c>
      <c r="I26" s="3" t="s">
        <v>200</v>
      </c>
      <c r="J26" s="3" t="s">
        <v>200</v>
      </c>
      <c r="K26" s="3" t="s">
        <v>200</v>
      </c>
      <c r="L26" s="3" t="s">
        <v>200</v>
      </c>
      <c r="M26" s="3" t="s">
        <v>200</v>
      </c>
      <c r="N26" s="3"/>
      <c r="O26" s="3"/>
    </row>
    <row r="27" spans="1:15" x14ac:dyDescent="0.25">
      <c r="A27" s="3" t="s">
        <v>207</v>
      </c>
      <c r="B27" s="3" t="s">
        <v>215</v>
      </c>
      <c r="C27" s="3">
        <v>6.2385900000000003</v>
      </c>
      <c r="D27" s="3" t="s">
        <v>200</v>
      </c>
      <c r="E27" s="3" t="s">
        <v>200</v>
      </c>
      <c r="F27" s="3" t="s">
        <v>200</v>
      </c>
      <c r="G27" s="3" t="s">
        <v>200</v>
      </c>
      <c r="H27" s="3" t="s">
        <v>200</v>
      </c>
      <c r="I27" s="3" t="s">
        <v>200</v>
      </c>
      <c r="J27" s="3" t="s">
        <v>200</v>
      </c>
      <c r="K27" s="3" t="s">
        <v>200</v>
      </c>
      <c r="L27" s="3" t="s">
        <v>200</v>
      </c>
      <c r="M27" s="3" t="s">
        <v>200</v>
      </c>
      <c r="N27" s="3"/>
      <c r="O27" s="3"/>
    </row>
    <row r="28" spans="1:15" x14ac:dyDescent="0.25">
      <c r="A28" s="3" t="s">
        <v>207</v>
      </c>
      <c r="B28" s="3" t="s">
        <v>261</v>
      </c>
      <c r="C28" s="3" t="s">
        <v>200</v>
      </c>
      <c r="D28" s="3" t="s">
        <v>200</v>
      </c>
      <c r="E28" s="3" t="s">
        <v>200</v>
      </c>
      <c r="F28" s="3" t="s">
        <v>200</v>
      </c>
      <c r="G28" s="3">
        <v>44.971820000000001</v>
      </c>
      <c r="H28" s="3" t="s">
        <v>200</v>
      </c>
      <c r="I28" s="3" t="s">
        <v>200</v>
      </c>
      <c r="J28" s="3" t="s">
        <v>200</v>
      </c>
      <c r="K28" s="3" t="s">
        <v>200</v>
      </c>
      <c r="L28" s="3" t="s">
        <v>200</v>
      </c>
      <c r="M28" s="3" t="s">
        <v>200</v>
      </c>
      <c r="N28" s="3"/>
      <c r="O28" s="3"/>
    </row>
    <row r="29" spans="1:15" x14ac:dyDescent="0.25">
      <c r="A29" s="3" t="s">
        <v>207</v>
      </c>
      <c r="B29" s="3" t="s">
        <v>216</v>
      </c>
      <c r="C29" s="3" t="s">
        <v>200</v>
      </c>
      <c r="D29" s="3">
        <v>17.8249</v>
      </c>
      <c r="E29" s="3" t="s">
        <v>200</v>
      </c>
      <c r="F29" s="3" t="s">
        <v>200</v>
      </c>
      <c r="G29" s="3" t="s">
        <v>200</v>
      </c>
      <c r="H29" s="3" t="s">
        <v>200</v>
      </c>
      <c r="I29" s="3">
        <v>17.973050000000001</v>
      </c>
      <c r="J29" s="3" t="s">
        <v>200</v>
      </c>
      <c r="K29" s="3" t="s">
        <v>200</v>
      </c>
      <c r="L29" s="3" t="s">
        <v>200</v>
      </c>
      <c r="M29" s="3" t="s">
        <v>200</v>
      </c>
      <c r="N29" s="3"/>
      <c r="O29" s="3"/>
    </row>
    <row r="30" spans="1:15" x14ac:dyDescent="0.25">
      <c r="A30" s="3" t="s">
        <v>207</v>
      </c>
      <c r="B30" s="3" t="s">
        <v>217</v>
      </c>
      <c r="C30" s="3">
        <v>4.2503000000000002</v>
      </c>
      <c r="D30" s="3" t="s">
        <v>200</v>
      </c>
      <c r="E30" s="3" t="s">
        <v>200</v>
      </c>
      <c r="F30" s="3" t="s">
        <v>200</v>
      </c>
      <c r="G30" s="3" t="s">
        <v>200</v>
      </c>
      <c r="H30" s="3">
        <v>3.2440699999999998</v>
      </c>
      <c r="I30" s="3" t="s">
        <v>200</v>
      </c>
      <c r="J30" s="3" t="s">
        <v>200</v>
      </c>
      <c r="K30" s="3" t="s">
        <v>200</v>
      </c>
      <c r="L30" s="3" t="s">
        <v>200</v>
      </c>
      <c r="M30" s="3" t="s">
        <v>200</v>
      </c>
      <c r="N30" s="3"/>
      <c r="O30" s="3"/>
    </row>
    <row r="31" spans="1:15" x14ac:dyDescent="0.25">
      <c r="A31" s="3" t="s">
        <v>218</v>
      </c>
      <c r="B31" s="3" t="s">
        <v>246</v>
      </c>
      <c r="C31" s="3" t="s">
        <v>200</v>
      </c>
      <c r="D31" s="3" t="s">
        <v>200</v>
      </c>
      <c r="E31" s="3" t="s">
        <v>200</v>
      </c>
      <c r="F31" s="3">
        <v>45.715530000000001</v>
      </c>
      <c r="G31" s="3" t="s">
        <v>200</v>
      </c>
      <c r="H31" s="3" t="s">
        <v>200</v>
      </c>
      <c r="I31" s="3" t="s">
        <v>200</v>
      </c>
      <c r="J31" s="3" t="s">
        <v>200</v>
      </c>
      <c r="K31" s="3" t="s">
        <v>200</v>
      </c>
      <c r="L31" s="3" t="s">
        <v>200</v>
      </c>
      <c r="M31" s="3" t="s">
        <v>200</v>
      </c>
      <c r="N31" s="3"/>
      <c r="O31" s="3"/>
    </row>
    <row r="32" spans="1:15" x14ac:dyDescent="0.25">
      <c r="A32" s="3" t="s">
        <v>218</v>
      </c>
      <c r="B32" s="3" t="s">
        <v>219</v>
      </c>
      <c r="C32" s="3" t="s">
        <v>200</v>
      </c>
      <c r="D32" s="3" t="s">
        <v>200</v>
      </c>
      <c r="E32" s="3" t="s">
        <v>200</v>
      </c>
      <c r="F32" s="3" t="s">
        <v>200</v>
      </c>
      <c r="G32" s="3">
        <v>50.141629999999999</v>
      </c>
      <c r="H32" s="3" t="s">
        <v>200</v>
      </c>
      <c r="I32" s="3" t="s">
        <v>200</v>
      </c>
      <c r="J32" s="3" t="s">
        <v>200</v>
      </c>
      <c r="K32" s="3" t="s">
        <v>200</v>
      </c>
      <c r="L32" s="3" t="s">
        <v>200</v>
      </c>
      <c r="M32" s="3" t="s">
        <v>200</v>
      </c>
      <c r="N32" s="3"/>
      <c r="O32" s="3"/>
    </row>
    <row r="33" spans="1:15" x14ac:dyDescent="0.25">
      <c r="A33" s="3" t="s">
        <v>218</v>
      </c>
      <c r="B33" s="3" t="s">
        <v>247</v>
      </c>
      <c r="C33" s="3" t="s">
        <v>200</v>
      </c>
      <c r="D33" s="3">
        <v>15.905290000000001</v>
      </c>
      <c r="E33" s="3" t="s">
        <v>200</v>
      </c>
      <c r="F33" s="3" t="s">
        <v>200</v>
      </c>
      <c r="G33" s="3" t="s">
        <v>200</v>
      </c>
      <c r="H33" s="3">
        <v>15.55593</v>
      </c>
      <c r="I33" s="3" t="s">
        <v>200</v>
      </c>
      <c r="J33" s="3" t="s">
        <v>200</v>
      </c>
      <c r="K33" s="3" t="s">
        <v>200</v>
      </c>
      <c r="L33" s="3" t="s">
        <v>200</v>
      </c>
      <c r="M33" s="3" t="s">
        <v>200</v>
      </c>
      <c r="N33" s="3"/>
      <c r="O33" s="3"/>
    </row>
    <row r="34" spans="1:15" x14ac:dyDescent="0.25">
      <c r="A34" s="3" t="s">
        <v>218</v>
      </c>
      <c r="B34" s="3" t="s">
        <v>221</v>
      </c>
      <c r="C34" s="3" t="s">
        <v>200</v>
      </c>
      <c r="D34" s="3" t="s">
        <v>200</v>
      </c>
      <c r="E34" s="3">
        <v>60.655059999999999</v>
      </c>
      <c r="F34" s="3" t="s">
        <v>200</v>
      </c>
      <c r="G34" s="3" t="s">
        <v>200</v>
      </c>
      <c r="H34" s="3" t="s">
        <v>200</v>
      </c>
      <c r="I34" s="3" t="s">
        <v>200</v>
      </c>
      <c r="J34" s="3" t="s">
        <v>200</v>
      </c>
      <c r="K34" s="3">
        <v>53.882440000000003</v>
      </c>
      <c r="L34" s="3" t="s">
        <v>200</v>
      </c>
      <c r="M34" s="3" t="s">
        <v>200</v>
      </c>
      <c r="N34" s="3"/>
      <c r="O34" s="3"/>
    </row>
    <row r="35" spans="1:15" x14ac:dyDescent="0.25">
      <c r="A35" s="3" t="s">
        <v>222</v>
      </c>
      <c r="B35" s="3" t="s">
        <v>223</v>
      </c>
      <c r="C35" s="3" t="s">
        <v>200</v>
      </c>
      <c r="D35" s="3" t="s">
        <v>200</v>
      </c>
      <c r="E35" s="3" t="s">
        <v>200</v>
      </c>
      <c r="F35" s="3" t="s">
        <v>200</v>
      </c>
      <c r="G35" s="3" t="s">
        <v>200</v>
      </c>
      <c r="H35" s="3">
        <v>26.27826</v>
      </c>
      <c r="I35" s="3" t="s">
        <v>200</v>
      </c>
      <c r="J35" s="3" t="s">
        <v>200</v>
      </c>
      <c r="K35" s="3" t="s">
        <v>200</v>
      </c>
      <c r="L35" s="3" t="s">
        <v>200</v>
      </c>
      <c r="M35" s="3" t="s">
        <v>200</v>
      </c>
      <c r="N35" s="3"/>
      <c r="O35" s="3"/>
    </row>
    <row r="36" spans="1:15" x14ac:dyDescent="0.25">
      <c r="A36" s="3" t="s">
        <v>222</v>
      </c>
      <c r="B36" s="3" t="s">
        <v>225</v>
      </c>
      <c r="C36" s="3">
        <v>12.00051</v>
      </c>
      <c r="D36" s="3" t="s">
        <v>200</v>
      </c>
      <c r="E36" s="3" t="s">
        <v>200</v>
      </c>
      <c r="F36" s="3" t="s">
        <v>200</v>
      </c>
      <c r="G36" s="3">
        <v>21.189170000000001</v>
      </c>
      <c r="H36" s="3" t="s">
        <v>200</v>
      </c>
      <c r="I36" s="3" t="s">
        <v>200</v>
      </c>
      <c r="J36" s="3" t="s">
        <v>200</v>
      </c>
      <c r="K36" s="3" t="s">
        <v>200</v>
      </c>
      <c r="L36" s="3" t="s">
        <v>200</v>
      </c>
      <c r="M36" s="3" t="s">
        <v>200</v>
      </c>
      <c r="N36" s="3"/>
      <c r="O36" s="3"/>
    </row>
    <row r="37" spans="1:15" x14ac:dyDescent="0.25">
      <c r="A37" s="3" t="s">
        <v>222</v>
      </c>
      <c r="B37" s="3" t="s">
        <v>226</v>
      </c>
      <c r="C37" s="3" t="s">
        <v>200</v>
      </c>
      <c r="D37" s="3" t="s">
        <v>200</v>
      </c>
      <c r="E37" s="3" t="s">
        <v>200</v>
      </c>
      <c r="F37" s="3" t="s">
        <v>200</v>
      </c>
      <c r="G37" s="3">
        <v>23.387869999999999</v>
      </c>
      <c r="H37" s="3" t="s">
        <v>200</v>
      </c>
      <c r="I37" s="3" t="s">
        <v>200</v>
      </c>
      <c r="J37" s="3" t="s">
        <v>200</v>
      </c>
      <c r="K37" s="3">
        <v>28.85718</v>
      </c>
      <c r="L37" s="3" t="s">
        <v>200</v>
      </c>
      <c r="M37" s="3" t="s">
        <v>200</v>
      </c>
      <c r="N37" s="3"/>
      <c r="O37" s="3"/>
    </row>
    <row r="38" spans="1:15" x14ac:dyDescent="0.25">
      <c r="A38" s="3" t="s">
        <v>222</v>
      </c>
      <c r="B38" s="3" t="s">
        <v>248</v>
      </c>
      <c r="C38" s="3">
        <v>9.2913999999999994</v>
      </c>
      <c r="D38" s="3" t="s">
        <v>200</v>
      </c>
      <c r="E38" s="3" t="s">
        <v>200</v>
      </c>
      <c r="F38" s="3" t="s">
        <v>200</v>
      </c>
      <c r="G38" s="3" t="s">
        <v>200</v>
      </c>
      <c r="H38" s="3" t="s">
        <v>200</v>
      </c>
      <c r="I38" s="3">
        <v>10.007429999999999</v>
      </c>
      <c r="J38" s="3" t="s">
        <v>200</v>
      </c>
      <c r="K38" s="3" t="s">
        <v>200</v>
      </c>
      <c r="L38" s="3" t="s">
        <v>200</v>
      </c>
      <c r="M38" s="3" t="s">
        <v>200</v>
      </c>
      <c r="N38" s="3"/>
      <c r="O38" s="3"/>
    </row>
    <row r="39" spans="1:15" x14ac:dyDescent="0.25">
      <c r="A39" s="3" t="s">
        <v>222</v>
      </c>
      <c r="B39" s="3" t="s">
        <v>249</v>
      </c>
      <c r="C39" s="3" t="s">
        <v>200</v>
      </c>
      <c r="D39" s="3">
        <v>7.5823999999999998</v>
      </c>
      <c r="E39" s="3" t="s">
        <v>200</v>
      </c>
      <c r="F39" s="3" t="s">
        <v>200</v>
      </c>
      <c r="G39" s="3" t="s">
        <v>200</v>
      </c>
      <c r="H39" s="3" t="s">
        <v>200</v>
      </c>
      <c r="I39" s="3" t="s">
        <v>200</v>
      </c>
      <c r="J39" s="3" t="s">
        <v>200</v>
      </c>
      <c r="K39" s="3" t="s">
        <v>200</v>
      </c>
      <c r="L39" s="3" t="s">
        <v>200</v>
      </c>
      <c r="M39" s="3" t="s">
        <v>200</v>
      </c>
      <c r="N39" s="3"/>
      <c r="O39" s="3"/>
    </row>
    <row r="40" spans="1:15" x14ac:dyDescent="0.25">
      <c r="A40" s="3" t="s">
        <v>222</v>
      </c>
      <c r="B40" s="3" t="s">
        <v>250</v>
      </c>
      <c r="C40" s="3" t="s">
        <v>200</v>
      </c>
      <c r="D40" s="3" t="s">
        <v>200</v>
      </c>
      <c r="E40" s="3" t="s">
        <v>200</v>
      </c>
      <c r="F40" s="3">
        <v>47.991379999999999</v>
      </c>
      <c r="G40" s="3" t="s">
        <v>200</v>
      </c>
      <c r="H40" s="3" t="s">
        <v>200</v>
      </c>
      <c r="I40" s="3" t="s">
        <v>200</v>
      </c>
      <c r="J40" s="3" t="s">
        <v>200</v>
      </c>
      <c r="K40" s="3" t="s">
        <v>200</v>
      </c>
      <c r="L40" s="3" t="s">
        <v>200</v>
      </c>
      <c r="M40" s="3" t="s">
        <v>200</v>
      </c>
      <c r="N40" s="3"/>
      <c r="O40" s="3"/>
    </row>
    <row r="41" spans="1:15" x14ac:dyDescent="0.25">
      <c r="A41" s="3" t="s">
        <v>222</v>
      </c>
      <c r="B41" s="3" t="s">
        <v>266</v>
      </c>
      <c r="C41" s="3" t="s">
        <v>200</v>
      </c>
      <c r="D41" s="3" t="s">
        <v>200</v>
      </c>
      <c r="E41" s="3" t="s">
        <v>200</v>
      </c>
      <c r="F41" s="3" t="s">
        <v>200</v>
      </c>
      <c r="G41" s="3" t="s">
        <v>200</v>
      </c>
      <c r="H41" s="3" t="s">
        <v>200</v>
      </c>
      <c r="I41" s="3">
        <v>40.775030000000001</v>
      </c>
      <c r="J41" s="3" t="s">
        <v>200</v>
      </c>
      <c r="K41" s="3" t="s">
        <v>200</v>
      </c>
      <c r="L41" s="3" t="s">
        <v>200</v>
      </c>
      <c r="M41" s="3" t="s">
        <v>200</v>
      </c>
      <c r="N41" s="3"/>
      <c r="O41" s="3"/>
    </row>
    <row r="42" spans="1:15" x14ac:dyDescent="0.25">
      <c r="A42" s="3" t="s">
        <v>222</v>
      </c>
      <c r="B42" s="3" t="s">
        <v>251</v>
      </c>
      <c r="C42" s="3" t="s">
        <v>200</v>
      </c>
      <c r="D42" s="3" t="s">
        <v>200</v>
      </c>
      <c r="E42" s="3" t="s">
        <v>200</v>
      </c>
      <c r="F42" s="3">
        <v>14.20077</v>
      </c>
      <c r="G42" s="3" t="s">
        <v>200</v>
      </c>
      <c r="H42" s="3" t="s">
        <v>200</v>
      </c>
      <c r="I42" s="3" t="s">
        <v>200</v>
      </c>
      <c r="J42" s="3" t="s">
        <v>200</v>
      </c>
      <c r="K42" s="3">
        <v>12.76013</v>
      </c>
      <c r="L42" s="3" t="s">
        <v>200</v>
      </c>
      <c r="M42" s="3" t="s">
        <v>200</v>
      </c>
      <c r="N42" s="3"/>
      <c r="O42" s="3"/>
    </row>
    <row r="43" spans="1:15" x14ac:dyDescent="0.25">
      <c r="A43" s="3" t="s">
        <v>222</v>
      </c>
      <c r="B43" s="3" t="s">
        <v>227</v>
      </c>
      <c r="C43" s="3">
        <v>14.368449999999999</v>
      </c>
      <c r="D43" s="3" t="s">
        <v>200</v>
      </c>
      <c r="E43" s="3" t="s">
        <v>200</v>
      </c>
      <c r="F43" s="3" t="s">
        <v>200</v>
      </c>
      <c r="G43" s="3" t="s">
        <v>200</v>
      </c>
      <c r="H43" s="3">
        <v>20.705179999999999</v>
      </c>
      <c r="I43" s="3" t="s">
        <v>200</v>
      </c>
      <c r="J43" s="3" t="s">
        <v>200</v>
      </c>
      <c r="K43" s="3" t="s">
        <v>200</v>
      </c>
      <c r="L43" s="3">
        <v>12.4999</v>
      </c>
      <c r="M43" s="3" t="s">
        <v>200</v>
      </c>
      <c r="N43" s="3"/>
      <c r="O43" s="3"/>
    </row>
    <row r="44" spans="1:15" x14ac:dyDescent="0.25">
      <c r="A44" s="3" t="s">
        <v>228</v>
      </c>
      <c r="B44" s="3" t="s">
        <v>229</v>
      </c>
      <c r="C44" s="3" t="s">
        <v>200</v>
      </c>
      <c r="D44" s="3">
        <v>23.867329999999999</v>
      </c>
      <c r="E44" s="3" t="s">
        <v>200</v>
      </c>
      <c r="F44" s="3" t="s">
        <v>200</v>
      </c>
      <c r="G44" s="3">
        <v>25.20778</v>
      </c>
      <c r="H44" s="3" t="s">
        <v>200</v>
      </c>
      <c r="I44" s="3" t="s">
        <v>200</v>
      </c>
      <c r="J44" s="3" t="s">
        <v>200</v>
      </c>
      <c r="K44" s="3">
        <v>22.015329999999999</v>
      </c>
      <c r="L44" s="3" t="s">
        <v>200</v>
      </c>
      <c r="M44" s="3" t="s">
        <v>200</v>
      </c>
      <c r="N44" s="3"/>
      <c r="O44" s="3"/>
    </row>
    <row r="45" spans="1:15" x14ac:dyDescent="0.25">
      <c r="A45" s="3" t="s">
        <v>228</v>
      </c>
      <c r="B45" s="3" t="s">
        <v>230</v>
      </c>
      <c r="C45" s="3">
        <v>8.4536499999999997</v>
      </c>
      <c r="D45" s="3" t="s">
        <v>200</v>
      </c>
      <c r="E45" s="3" t="s">
        <v>200</v>
      </c>
      <c r="F45" s="3" t="s">
        <v>200</v>
      </c>
      <c r="G45" s="3" t="s">
        <v>200</v>
      </c>
      <c r="H45" s="3" t="s">
        <v>200</v>
      </c>
      <c r="I45" s="3" t="s">
        <v>200</v>
      </c>
      <c r="J45" s="3" t="s">
        <v>200</v>
      </c>
      <c r="K45" s="3" t="s">
        <v>200</v>
      </c>
      <c r="L45" s="3" t="s">
        <v>200</v>
      </c>
      <c r="M45" s="3" t="s">
        <v>200</v>
      </c>
      <c r="N45" s="3"/>
      <c r="O45" s="3"/>
    </row>
    <row r="46" spans="1:15" x14ac:dyDescent="0.25">
      <c r="A46" s="3" t="s">
        <v>228</v>
      </c>
      <c r="B46" s="3" t="s">
        <v>232</v>
      </c>
      <c r="C46" s="3" t="s">
        <v>200</v>
      </c>
      <c r="D46" s="3" t="s">
        <v>200</v>
      </c>
      <c r="E46" s="3">
        <v>10.44135</v>
      </c>
      <c r="F46" s="3" t="s">
        <v>200</v>
      </c>
      <c r="G46" s="3" t="s">
        <v>200</v>
      </c>
      <c r="H46" s="3" t="s">
        <v>200</v>
      </c>
      <c r="I46" s="3">
        <v>21.912669999999999</v>
      </c>
      <c r="J46" s="3" t="s">
        <v>200</v>
      </c>
      <c r="K46" s="3" t="s">
        <v>200</v>
      </c>
      <c r="L46" s="3" t="s">
        <v>200</v>
      </c>
      <c r="M46" s="3" t="s">
        <v>200</v>
      </c>
      <c r="N46" s="3"/>
      <c r="O46" s="3"/>
    </row>
    <row r="47" spans="1:15" x14ac:dyDescent="0.25">
      <c r="A47" s="3" t="s">
        <v>228</v>
      </c>
      <c r="B47" s="3" t="s">
        <v>233</v>
      </c>
      <c r="C47" s="3">
        <v>5.9870999999999999</v>
      </c>
      <c r="D47" s="3" t="s">
        <v>200</v>
      </c>
      <c r="E47" s="3" t="s">
        <v>200</v>
      </c>
      <c r="F47" s="3">
        <v>16.729209999999998</v>
      </c>
      <c r="G47" s="3" t="s">
        <v>200</v>
      </c>
      <c r="H47" s="3" t="s">
        <v>200</v>
      </c>
      <c r="I47" s="3" t="s">
        <v>200</v>
      </c>
      <c r="J47" s="3" t="s">
        <v>200</v>
      </c>
      <c r="K47" s="3">
        <v>18.069289999999999</v>
      </c>
      <c r="L47" s="3" t="s">
        <v>200</v>
      </c>
      <c r="M47" s="3" t="s">
        <v>200</v>
      </c>
      <c r="N47" s="3"/>
      <c r="O47" s="3"/>
    </row>
    <row r="48" spans="1:15" x14ac:dyDescent="0.25">
      <c r="A48" s="3" t="s">
        <v>228</v>
      </c>
      <c r="B48" s="3" t="s">
        <v>234</v>
      </c>
      <c r="C48" s="3" t="s">
        <v>200</v>
      </c>
      <c r="D48" s="3" t="s">
        <v>200</v>
      </c>
      <c r="E48" s="3" t="s">
        <v>200</v>
      </c>
      <c r="F48" s="3" t="s">
        <v>200</v>
      </c>
      <c r="G48" s="3">
        <v>14.880459999999999</v>
      </c>
      <c r="H48" s="3" t="s">
        <v>200</v>
      </c>
      <c r="I48" s="3" t="s">
        <v>200</v>
      </c>
      <c r="J48" s="3" t="s">
        <v>200</v>
      </c>
      <c r="K48" s="3">
        <v>18.09526</v>
      </c>
      <c r="L48" s="3" t="s">
        <v>200</v>
      </c>
      <c r="M48" s="3" t="s">
        <v>200</v>
      </c>
      <c r="N48" s="3"/>
      <c r="O48" s="3"/>
    </row>
    <row r="49" spans="1:15" x14ac:dyDescent="0.25">
      <c r="A49" s="3" t="s">
        <v>228</v>
      </c>
      <c r="B49" s="3" t="s">
        <v>252</v>
      </c>
      <c r="C49" s="3" t="s">
        <v>200</v>
      </c>
      <c r="D49" s="3" t="s">
        <v>200</v>
      </c>
      <c r="E49" s="3">
        <v>28.050280000000001</v>
      </c>
      <c r="F49" s="3" t="s">
        <v>200</v>
      </c>
      <c r="G49" s="3" t="s">
        <v>200</v>
      </c>
      <c r="H49" s="3" t="s">
        <v>200</v>
      </c>
      <c r="I49" s="3">
        <v>21.388909999999999</v>
      </c>
      <c r="J49" s="3" t="s">
        <v>200</v>
      </c>
      <c r="K49" s="3">
        <v>26.36748</v>
      </c>
      <c r="L49" s="3" t="s">
        <v>200</v>
      </c>
      <c r="M49" s="3" t="s">
        <v>200</v>
      </c>
      <c r="N49" s="3"/>
      <c r="O49" s="3"/>
    </row>
    <row r="50" spans="1:15" x14ac:dyDescent="0.25">
      <c r="A50" s="3" t="s">
        <v>228</v>
      </c>
      <c r="B50" s="3" t="s">
        <v>235</v>
      </c>
      <c r="C50" s="3" t="s">
        <v>200</v>
      </c>
      <c r="D50" s="3" t="s">
        <v>200</v>
      </c>
      <c r="E50" s="3" t="s">
        <v>200</v>
      </c>
      <c r="F50" s="3" t="s">
        <v>200</v>
      </c>
      <c r="G50" s="3">
        <v>5.9162299999999997</v>
      </c>
      <c r="H50" s="3" t="s">
        <v>200</v>
      </c>
      <c r="I50" s="3" t="s">
        <v>200</v>
      </c>
      <c r="J50" s="3" t="s">
        <v>200</v>
      </c>
      <c r="K50" s="3" t="s">
        <v>200</v>
      </c>
      <c r="L50" s="3" t="s">
        <v>200</v>
      </c>
      <c r="M50" s="3" t="s">
        <v>200</v>
      </c>
      <c r="N50" s="3"/>
      <c r="O50" s="3"/>
    </row>
    <row r="51" spans="1:15" x14ac:dyDescent="0.25">
      <c r="A51" s="3" t="s">
        <v>228</v>
      </c>
      <c r="B51" s="3" t="s">
        <v>236</v>
      </c>
      <c r="C51" s="3" t="s">
        <v>200</v>
      </c>
      <c r="D51" s="3" t="s">
        <v>200</v>
      </c>
      <c r="E51" s="3" t="s">
        <v>200</v>
      </c>
      <c r="F51" s="3">
        <v>13.09474</v>
      </c>
      <c r="G51" s="3" t="s">
        <v>200</v>
      </c>
      <c r="H51" s="3" t="s">
        <v>200</v>
      </c>
      <c r="I51" s="3" t="s">
        <v>200</v>
      </c>
      <c r="J51" s="3" t="s">
        <v>200</v>
      </c>
      <c r="K51" s="3" t="s">
        <v>200</v>
      </c>
      <c r="L51" s="3" t="s">
        <v>200</v>
      </c>
      <c r="M51" s="3" t="s">
        <v>200</v>
      </c>
      <c r="N51" s="3"/>
      <c r="O51" s="3"/>
    </row>
    <row r="52" spans="1:15" x14ac:dyDescent="0.25">
      <c r="A52" s="3" t="s">
        <v>228</v>
      </c>
      <c r="B52" s="3" t="s">
        <v>237</v>
      </c>
      <c r="C52" s="3" t="s">
        <v>200</v>
      </c>
      <c r="D52" s="3" t="s">
        <v>200</v>
      </c>
      <c r="E52" s="3" t="s">
        <v>200</v>
      </c>
      <c r="F52" s="3">
        <v>18.492069999999998</v>
      </c>
      <c r="G52" s="3" t="s">
        <v>200</v>
      </c>
      <c r="H52" s="3">
        <v>17.052119999999999</v>
      </c>
      <c r="I52" s="3" t="s">
        <v>200</v>
      </c>
      <c r="J52" s="3" t="s">
        <v>200</v>
      </c>
      <c r="K52" s="3">
        <v>14.44265</v>
      </c>
      <c r="L52" s="3" t="s">
        <v>200</v>
      </c>
      <c r="M52" s="3" t="s">
        <v>200</v>
      </c>
      <c r="N52" s="3"/>
      <c r="O52" s="3"/>
    </row>
    <row r="53" spans="1:15" x14ac:dyDescent="0.25">
      <c r="A53" s="3" t="s">
        <v>228</v>
      </c>
      <c r="B53" s="3" t="s">
        <v>238</v>
      </c>
      <c r="C53" s="3" t="s">
        <v>200</v>
      </c>
      <c r="D53" s="3" t="s">
        <v>200</v>
      </c>
      <c r="E53" s="3">
        <v>6.3767899999999997</v>
      </c>
      <c r="F53" s="3" t="s">
        <v>200</v>
      </c>
      <c r="G53" s="3" t="s">
        <v>200</v>
      </c>
      <c r="H53" s="3" t="s">
        <v>200</v>
      </c>
      <c r="I53" s="3" t="s">
        <v>200</v>
      </c>
      <c r="J53" s="3" t="s">
        <v>200</v>
      </c>
      <c r="K53" s="3" t="s">
        <v>200</v>
      </c>
      <c r="L53" s="3" t="s">
        <v>200</v>
      </c>
      <c r="M53" s="3" t="s">
        <v>200</v>
      </c>
      <c r="N53" s="3"/>
      <c r="O53" s="3"/>
    </row>
    <row r="54" spans="1:15" x14ac:dyDescent="0.25">
      <c r="A54" s="3" t="s">
        <v>228</v>
      </c>
      <c r="B54" s="3" t="s">
        <v>253</v>
      </c>
      <c r="C54" s="3" t="s">
        <v>200</v>
      </c>
      <c r="D54" s="3">
        <v>33.443469999999998</v>
      </c>
      <c r="E54" s="3" t="s">
        <v>200</v>
      </c>
      <c r="F54" s="3">
        <v>31.970050000000001</v>
      </c>
      <c r="G54" s="3" t="s">
        <v>200</v>
      </c>
      <c r="H54" s="3" t="s">
        <v>200</v>
      </c>
      <c r="I54" s="3">
        <v>33.954340000000002</v>
      </c>
      <c r="J54" s="3" t="s">
        <v>200</v>
      </c>
      <c r="K54" s="3">
        <v>37.231529999999999</v>
      </c>
      <c r="L54" s="3" t="s">
        <v>200</v>
      </c>
      <c r="M54" s="3" t="s">
        <v>200</v>
      </c>
      <c r="N54" s="3"/>
      <c r="O54" s="3"/>
    </row>
    <row r="55" spans="1:15" x14ac:dyDescent="0.25">
      <c r="A55" s="3" t="s">
        <v>228</v>
      </c>
      <c r="B55" s="3" t="s">
        <v>239</v>
      </c>
      <c r="C55" s="3" t="s">
        <v>200</v>
      </c>
      <c r="D55" s="3">
        <v>13.479620000000001</v>
      </c>
      <c r="E55" s="3" t="s">
        <v>200</v>
      </c>
      <c r="F55" s="3" t="s">
        <v>200</v>
      </c>
      <c r="G55" s="3" t="s">
        <v>200</v>
      </c>
      <c r="H55" s="3" t="s">
        <v>200</v>
      </c>
      <c r="I55" s="3">
        <v>15.86567</v>
      </c>
      <c r="J55" s="3">
        <v>18.031590000000001</v>
      </c>
      <c r="K55" s="3" t="s">
        <v>200</v>
      </c>
      <c r="L55" s="3" t="s">
        <v>200</v>
      </c>
      <c r="M55" s="3" t="s">
        <v>200</v>
      </c>
      <c r="N55" s="3"/>
      <c r="O55" s="3"/>
    </row>
    <row r="56" spans="1:15" x14ac:dyDescent="0.25">
      <c r="A56" s="3" t="s">
        <v>228</v>
      </c>
      <c r="B56" s="3" t="s">
        <v>240</v>
      </c>
      <c r="C56" s="3" t="s">
        <v>200</v>
      </c>
      <c r="D56" s="3" t="s">
        <v>200</v>
      </c>
      <c r="E56" s="3" t="s">
        <v>200</v>
      </c>
      <c r="F56" s="3">
        <v>13.10399</v>
      </c>
      <c r="G56" s="3" t="s">
        <v>200</v>
      </c>
      <c r="H56" s="3" t="s">
        <v>200</v>
      </c>
      <c r="I56" s="3" t="s">
        <v>200</v>
      </c>
      <c r="J56" s="3">
        <v>9.0167599999999997</v>
      </c>
      <c r="K56" s="3" t="s">
        <v>200</v>
      </c>
      <c r="L56" s="3" t="s">
        <v>200</v>
      </c>
      <c r="M56" s="3" t="s">
        <v>200</v>
      </c>
      <c r="N56" s="3"/>
      <c r="O56" s="3"/>
    </row>
    <row r="57" spans="1:15" x14ac:dyDescent="0.25">
      <c r="A57" s="3" t="s">
        <v>228</v>
      </c>
      <c r="B57" s="3" t="s">
        <v>241</v>
      </c>
      <c r="C57" s="3">
        <v>20.26322</v>
      </c>
      <c r="D57" s="3" t="s">
        <v>200</v>
      </c>
      <c r="E57" s="3" t="s">
        <v>200</v>
      </c>
      <c r="F57" s="3" t="s">
        <v>200</v>
      </c>
      <c r="G57" s="3">
        <v>27.1036</v>
      </c>
      <c r="H57" s="3" t="s">
        <v>200</v>
      </c>
      <c r="I57" s="3" t="s">
        <v>200</v>
      </c>
      <c r="J57" s="3">
        <v>26.147010000000002</v>
      </c>
      <c r="K57" s="3" t="s">
        <v>200</v>
      </c>
      <c r="L57" s="3" t="s">
        <v>200</v>
      </c>
      <c r="M57" s="3" t="s">
        <v>200</v>
      </c>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182</v>
      </c>
    </row>
    <row r="8" spans="1:15" x14ac:dyDescent="0.25">
      <c r="A8" t="s">
        <v>183</v>
      </c>
    </row>
    <row r="9" spans="1:15" x14ac:dyDescent="0.25">
      <c r="A9" t="s">
        <v>262</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v>100</v>
      </c>
      <c r="I14" s="3" t="s">
        <v>200</v>
      </c>
      <c r="J14" s="3">
        <v>100</v>
      </c>
      <c r="K14" s="3">
        <v>100</v>
      </c>
      <c r="L14" s="3" t="s">
        <v>200</v>
      </c>
      <c r="M14" s="3" t="s">
        <v>200</v>
      </c>
      <c r="N14" s="3"/>
      <c r="O14" s="3"/>
    </row>
    <row r="15" spans="1:15" x14ac:dyDescent="0.25">
      <c r="A15" s="3" t="s">
        <v>198</v>
      </c>
      <c r="B15" s="3" t="s">
        <v>201</v>
      </c>
      <c r="C15" s="3" t="s">
        <v>200</v>
      </c>
      <c r="D15" s="3" t="s">
        <v>200</v>
      </c>
      <c r="E15" s="3" t="s">
        <v>200</v>
      </c>
      <c r="F15" s="3">
        <v>79.757800000000003</v>
      </c>
      <c r="G15" s="3" t="s">
        <v>200</v>
      </c>
      <c r="H15" s="3">
        <v>67.750240000000005</v>
      </c>
      <c r="I15" s="3" t="s">
        <v>200</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t="s">
        <v>200</v>
      </c>
      <c r="H16" s="3" t="s">
        <v>200</v>
      </c>
      <c r="I16" s="3">
        <v>48.492660000000001</v>
      </c>
      <c r="J16" s="3" t="s">
        <v>200</v>
      </c>
      <c r="K16" s="3" t="s">
        <v>200</v>
      </c>
      <c r="L16" s="3" t="s">
        <v>200</v>
      </c>
      <c r="M16" s="3" t="s">
        <v>200</v>
      </c>
      <c r="N16" s="3"/>
      <c r="O16" s="3"/>
    </row>
    <row r="17" spans="1:15" x14ac:dyDescent="0.25">
      <c r="A17" s="3" t="s">
        <v>198</v>
      </c>
      <c r="B17" s="3" t="s">
        <v>203</v>
      </c>
      <c r="C17" s="3" t="s">
        <v>200</v>
      </c>
      <c r="D17" s="3" t="s">
        <v>200</v>
      </c>
      <c r="E17" s="3">
        <v>93.395129999999995</v>
      </c>
      <c r="F17" s="3" t="s">
        <v>200</v>
      </c>
      <c r="G17" s="3" t="s">
        <v>200</v>
      </c>
      <c r="H17" s="3" t="s">
        <v>200</v>
      </c>
      <c r="I17" s="3" t="s">
        <v>200</v>
      </c>
      <c r="J17" s="3" t="s">
        <v>200</v>
      </c>
      <c r="K17" s="3" t="s">
        <v>200</v>
      </c>
      <c r="L17" s="3" t="s">
        <v>200</v>
      </c>
      <c r="M17" s="3" t="s">
        <v>200</v>
      </c>
      <c r="N17" s="3"/>
      <c r="O17" s="3"/>
    </row>
    <row r="18" spans="1:15" x14ac:dyDescent="0.25">
      <c r="A18" s="3" t="s">
        <v>198</v>
      </c>
      <c r="B18" s="3" t="s">
        <v>206</v>
      </c>
      <c r="C18" s="3" t="s">
        <v>200</v>
      </c>
      <c r="D18" s="3">
        <v>94.117649999999998</v>
      </c>
      <c r="E18" s="3" t="s">
        <v>200</v>
      </c>
      <c r="F18" s="3" t="s">
        <v>200</v>
      </c>
      <c r="G18" s="3" t="s">
        <v>200</v>
      </c>
      <c r="H18" s="3" t="s">
        <v>200</v>
      </c>
      <c r="I18" s="3" t="s">
        <v>200</v>
      </c>
      <c r="J18" s="3" t="s">
        <v>200</v>
      </c>
      <c r="K18" s="3" t="s">
        <v>200</v>
      </c>
      <c r="L18" s="3" t="s">
        <v>200</v>
      </c>
      <c r="M18" s="3" t="s">
        <v>200</v>
      </c>
      <c r="N18" s="3"/>
      <c r="O18" s="3"/>
    </row>
    <row r="19" spans="1:15" x14ac:dyDescent="0.25">
      <c r="A19" s="3" t="s">
        <v>207</v>
      </c>
      <c r="B19" s="3" t="s">
        <v>245</v>
      </c>
      <c r="C19" s="3" t="s">
        <v>200</v>
      </c>
      <c r="D19" s="3">
        <v>100</v>
      </c>
      <c r="E19" s="3" t="s">
        <v>200</v>
      </c>
      <c r="F19" s="3" t="s">
        <v>200</v>
      </c>
      <c r="G19" s="3" t="s">
        <v>200</v>
      </c>
      <c r="H19" s="3">
        <v>100</v>
      </c>
      <c r="I19" s="3" t="s">
        <v>200</v>
      </c>
      <c r="J19" s="3" t="s">
        <v>200</v>
      </c>
      <c r="K19" s="3" t="s">
        <v>200</v>
      </c>
      <c r="L19" s="3" t="s">
        <v>200</v>
      </c>
      <c r="M19" s="3" t="s">
        <v>200</v>
      </c>
      <c r="N19" s="3"/>
      <c r="O19" s="3"/>
    </row>
    <row r="20" spans="1:15" x14ac:dyDescent="0.25">
      <c r="A20" s="3" t="s">
        <v>207</v>
      </c>
      <c r="B20" s="3" t="s">
        <v>209</v>
      </c>
      <c r="C20" s="3">
        <v>57.035649999999997</v>
      </c>
      <c r="D20" s="3">
        <v>73.365620000000007</v>
      </c>
      <c r="E20" s="3">
        <v>72.307689999999994</v>
      </c>
      <c r="F20" s="3">
        <v>83.662480000000002</v>
      </c>
      <c r="G20" s="3" t="s">
        <v>200</v>
      </c>
      <c r="H20" s="3" t="s">
        <v>200</v>
      </c>
      <c r="I20" s="3" t="s">
        <v>200</v>
      </c>
      <c r="J20" s="3" t="s">
        <v>200</v>
      </c>
      <c r="K20" s="3" t="s">
        <v>200</v>
      </c>
      <c r="L20" s="3" t="s">
        <v>200</v>
      </c>
      <c r="M20" s="3" t="s">
        <v>200</v>
      </c>
      <c r="N20" s="3"/>
      <c r="O20" s="3"/>
    </row>
    <row r="21" spans="1:15" x14ac:dyDescent="0.25">
      <c r="A21" s="3" t="s">
        <v>207</v>
      </c>
      <c r="B21" s="3" t="s">
        <v>257</v>
      </c>
      <c r="C21" s="3" t="s">
        <v>200</v>
      </c>
      <c r="D21" s="3" t="s">
        <v>200</v>
      </c>
      <c r="E21" s="3">
        <v>60.926549999999999</v>
      </c>
      <c r="F21" s="3" t="s">
        <v>200</v>
      </c>
      <c r="G21" s="3" t="s">
        <v>200</v>
      </c>
      <c r="H21" s="3">
        <v>100</v>
      </c>
      <c r="I21" s="3" t="s">
        <v>200</v>
      </c>
      <c r="J21" s="3" t="s">
        <v>200</v>
      </c>
      <c r="K21" s="3" t="s">
        <v>200</v>
      </c>
      <c r="L21" s="3" t="s">
        <v>200</v>
      </c>
      <c r="M21" s="3" t="s">
        <v>200</v>
      </c>
      <c r="N21" s="3"/>
      <c r="O21" s="3"/>
    </row>
    <row r="22" spans="1:15" x14ac:dyDescent="0.25">
      <c r="A22" s="3" t="s">
        <v>207</v>
      </c>
      <c r="B22" s="3" t="s">
        <v>210</v>
      </c>
      <c r="C22" s="3" t="s">
        <v>200</v>
      </c>
      <c r="D22" s="3" t="s">
        <v>200</v>
      </c>
      <c r="E22" s="3">
        <v>99.739519999999999</v>
      </c>
      <c r="F22" s="3" t="s">
        <v>200</v>
      </c>
      <c r="G22" s="3" t="s">
        <v>200</v>
      </c>
      <c r="H22" s="3" t="s">
        <v>200</v>
      </c>
      <c r="I22" s="3" t="s">
        <v>200</v>
      </c>
      <c r="J22" s="3" t="s">
        <v>200</v>
      </c>
      <c r="K22" s="3" t="s">
        <v>200</v>
      </c>
      <c r="L22" s="3" t="s">
        <v>200</v>
      </c>
      <c r="M22" s="3" t="s">
        <v>200</v>
      </c>
      <c r="N22" s="3"/>
      <c r="O22" s="3"/>
    </row>
    <row r="23" spans="1:15" x14ac:dyDescent="0.25">
      <c r="A23" s="3" t="s">
        <v>207</v>
      </c>
      <c r="B23" s="3" t="s">
        <v>211</v>
      </c>
      <c r="C23" s="3" t="s">
        <v>200</v>
      </c>
      <c r="D23" s="3" t="s">
        <v>200</v>
      </c>
      <c r="E23" s="3" t="s">
        <v>200</v>
      </c>
      <c r="F23" s="3" t="s">
        <v>200</v>
      </c>
      <c r="G23" s="3">
        <v>17.274899999999999</v>
      </c>
      <c r="H23" s="3" t="s">
        <v>200</v>
      </c>
      <c r="I23" s="3" t="s">
        <v>200</v>
      </c>
      <c r="J23" s="3">
        <v>18.77825</v>
      </c>
      <c r="K23" s="3">
        <v>14.525410000000001</v>
      </c>
      <c r="L23" s="3" t="s">
        <v>200</v>
      </c>
      <c r="M23" s="3" t="s">
        <v>200</v>
      </c>
      <c r="N23" s="3"/>
      <c r="O23" s="3"/>
    </row>
    <row r="24" spans="1:15" x14ac:dyDescent="0.25">
      <c r="A24" s="3" t="s">
        <v>207</v>
      </c>
      <c r="B24" s="3" t="s">
        <v>213</v>
      </c>
      <c r="C24" s="3" t="s">
        <v>200</v>
      </c>
      <c r="D24" s="3" t="s">
        <v>200</v>
      </c>
      <c r="E24" s="3" t="s">
        <v>200</v>
      </c>
      <c r="F24" s="3" t="s">
        <v>200</v>
      </c>
      <c r="G24" s="3" t="s">
        <v>200</v>
      </c>
      <c r="H24" s="3" t="s">
        <v>200</v>
      </c>
      <c r="I24" s="3" t="s">
        <v>200</v>
      </c>
      <c r="J24" s="3">
        <v>49.43439</v>
      </c>
      <c r="K24" s="3" t="s">
        <v>200</v>
      </c>
      <c r="L24" s="3">
        <v>68.701719999999995</v>
      </c>
      <c r="M24" s="3" t="s">
        <v>200</v>
      </c>
      <c r="N24" s="3"/>
      <c r="O24" s="3"/>
    </row>
    <row r="25" spans="1:15" x14ac:dyDescent="0.25">
      <c r="A25" s="3" t="s">
        <v>207</v>
      </c>
      <c r="B25" s="3" t="s">
        <v>261</v>
      </c>
      <c r="C25" s="3" t="s">
        <v>200</v>
      </c>
      <c r="D25" s="3" t="s">
        <v>200</v>
      </c>
      <c r="E25" s="3">
        <v>66.567319999999995</v>
      </c>
      <c r="F25" s="3">
        <v>68.406490000000005</v>
      </c>
      <c r="G25" s="3">
        <v>71.494060000000005</v>
      </c>
      <c r="H25" s="3">
        <v>66.787180000000006</v>
      </c>
      <c r="I25" s="3">
        <v>66.122799999999998</v>
      </c>
      <c r="J25" s="3">
        <v>68.649559999999994</v>
      </c>
      <c r="K25" s="3" t="s">
        <v>200</v>
      </c>
      <c r="L25" s="3" t="s">
        <v>200</v>
      </c>
      <c r="M25" s="3" t="s">
        <v>200</v>
      </c>
      <c r="N25" s="3"/>
      <c r="O25" s="3"/>
    </row>
    <row r="26" spans="1:15" x14ac:dyDescent="0.25">
      <c r="A26" s="3" t="s">
        <v>218</v>
      </c>
      <c r="B26" s="3" t="s">
        <v>219</v>
      </c>
      <c r="C26" s="3" t="s">
        <v>200</v>
      </c>
      <c r="D26" s="3" t="s">
        <v>200</v>
      </c>
      <c r="E26" s="3" t="s">
        <v>200</v>
      </c>
      <c r="F26" s="3" t="s">
        <v>200</v>
      </c>
      <c r="G26" s="3" t="s">
        <v>200</v>
      </c>
      <c r="H26" s="3" t="s">
        <v>200</v>
      </c>
      <c r="I26" s="3">
        <v>69.791929999999994</v>
      </c>
      <c r="J26" s="3" t="s">
        <v>200</v>
      </c>
      <c r="K26" s="3">
        <v>82.514709999999994</v>
      </c>
      <c r="L26" s="3">
        <v>83.024209999999997</v>
      </c>
      <c r="M26" s="3" t="s">
        <v>200</v>
      </c>
      <c r="N26" s="3"/>
      <c r="O26" s="3"/>
    </row>
    <row r="27" spans="1:15" x14ac:dyDescent="0.25">
      <c r="A27" s="3" t="s">
        <v>218</v>
      </c>
      <c r="B27" s="3" t="s">
        <v>247</v>
      </c>
      <c r="C27" s="3" t="s">
        <v>200</v>
      </c>
      <c r="D27" s="3" t="s">
        <v>200</v>
      </c>
      <c r="E27" s="3" t="s">
        <v>200</v>
      </c>
      <c r="F27" s="3" t="s">
        <v>200</v>
      </c>
      <c r="G27" s="3">
        <v>81.538460000000001</v>
      </c>
      <c r="H27" s="3" t="s">
        <v>200</v>
      </c>
      <c r="I27" s="3">
        <v>69.772729999999996</v>
      </c>
      <c r="J27" s="3" t="s">
        <v>200</v>
      </c>
      <c r="K27" s="3" t="s">
        <v>200</v>
      </c>
      <c r="L27" s="3">
        <v>65.696470000000005</v>
      </c>
      <c r="M27" s="3" t="s">
        <v>200</v>
      </c>
      <c r="N27" s="3"/>
      <c r="O27" s="3"/>
    </row>
    <row r="28" spans="1:15" x14ac:dyDescent="0.25">
      <c r="A28" s="3" t="s">
        <v>218</v>
      </c>
      <c r="B28" s="3" t="s">
        <v>220</v>
      </c>
      <c r="C28" s="3" t="s">
        <v>200</v>
      </c>
      <c r="D28" s="3" t="s">
        <v>200</v>
      </c>
      <c r="E28" s="3" t="s">
        <v>200</v>
      </c>
      <c r="F28" s="3" t="s">
        <v>200</v>
      </c>
      <c r="G28" s="3" t="s">
        <v>200</v>
      </c>
      <c r="H28" s="3" t="s">
        <v>200</v>
      </c>
      <c r="I28" s="3" t="s">
        <v>200</v>
      </c>
      <c r="J28" s="3">
        <v>100</v>
      </c>
      <c r="K28" s="3">
        <v>100</v>
      </c>
      <c r="L28" s="3">
        <v>100</v>
      </c>
      <c r="M28" s="3" t="s">
        <v>200</v>
      </c>
      <c r="N28" s="3"/>
      <c r="O28" s="3"/>
    </row>
    <row r="29" spans="1:15" x14ac:dyDescent="0.25">
      <c r="A29" s="3" t="s">
        <v>218</v>
      </c>
      <c r="B29" s="3" t="s">
        <v>221</v>
      </c>
      <c r="C29" s="3" t="s">
        <v>200</v>
      </c>
      <c r="D29" s="3" t="s">
        <v>200</v>
      </c>
      <c r="E29" s="3" t="s">
        <v>200</v>
      </c>
      <c r="F29" s="3" t="s">
        <v>200</v>
      </c>
      <c r="G29" s="3" t="s">
        <v>200</v>
      </c>
      <c r="H29" s="3" t="s">
        <v>200</v>
      </c>
      <c r="I29" s="3" t="s">
        <v>200</v>
      </c>
      <c r="J29" s="3">
        <v>100</v>
      </c>
      <c r="K29" s="3">
        <v>100</v>
      </c>
      <c r="L29" s="3" t="s">
        <v>200</v>
      </c>
      <c r="M29" s="3" t="s">
        <v>200</v>
      </c>
      <c r="N29" s="3"/>
      <c r="O29" s="3"/>
    </row>
    <row r="30" spans="1:15" x14ac:dyDescent="0.25">
      <c r="A30" s="3" t="s">
        <v>222</v>
      </c>
      <c r="B30" s="3" t="s">
        <v>223</v>
      </c>
      <c r="C30" s="3" t="s">
        <v>200</v>
      </c>
      <c r="D30" s="3" t="s">
        <v>200</v>
      </c>
      <c r="E30" s="3" t="s">
        <v>200</v>
      </c>
      <c r="F30" s="3" t="s">
        <v>200</v>
      </c>
      <c r="G30" s="3" t="s">
        <v>200</v>
      </c>
      <c r="H30" s="3">
        <v>42.657640000000001</v>
      </c>
      <c r="I30" s="3" t="s">
        <v>200</v>
      </c>
      <c r="J30" s="3" t="s">
        <v>200</v>
      </c>
      <c r="K30" s="3" t="s">
        <v>200</v>
      </c>
      <c r="L30" s="3" t="s">
        <v>200</v>
      </c>
      <c r="M30" s="3" t="s">
        <v>200</v>
      </c>
      <c r="N30" s="3"/>
      <c r="O30" s="3"/>
    </row>
    <row r="31" spans="1:15" x14ac:dyDescent="0.25">
      <c r="A31" s="3" t="s">
        <v>222</v>
      </c>
      <c r="B31" s="3" t="s">
        <v>249</v>
      </c>
      <c r="C31" s="3" t="s">
        <v>200</v>
      </c>
      <c r="D31" s="3" t="s">
        <v>200</v>
      </c>
      <c r="E31" s="3" t="s">
        <v>200</v>
      </c>
      <c r="F31" s="3">
        <v>96.51952</v>
      </c>
      <c r="G31" s="3" t="s">
        <v>200</v>
      </c>
      <c r="H31" s="3" t="s">
        <v>200</v>
      </c>
      <c r="I31" s="3" t="s">
        <v>200</v>
      </c>
      <c r="J31" s="3" t="s">
        <v>200</v>
      </c>
      <c r="K31" s="3" t="s">
        <v>200</v>
      </c>
      <c r="L31" s="3" t="s">
        <v>200</v>
      </c>
      <c r="M31" s="3" t="s">
        <v>200</v>
      </c>
      <c r="N31" s="3"/>
      <c r="O31" s="3"/>
    </row>
    <row r="32" spans="1:15" x14ac:dyDescent="0.25">
      <c r="A32" s="3" t="s">
        <v>228</v>
      </c>
      <c r="B32" s="3" t="s">
        <v>230</v>
      </c>
      <c r="C32" s="3" t="s">
        <v>200</v>
      </c>
      <c r="D32" s="3" t="s">
        <v>200</v>
      </c>
      <c r="E32" s="3" t="s">
        <v>200</v>
      </c>
      <c r="F32" s="3" t="s">
        <v>200</v>
      </c>
      <c r="G32" s="3" t="s">
        <v>200</v>
      </c>
      <c r="H32" s="3" t="s">
        <v>200</v>
      </c>
      <c r="I32" s="3" t="s">
        <v>200</v>
      </c>
      <c r="J32" s="3">
        <v>57.824039999999997</v>
      </c>
      <c r="K32" s="3">
        <v>60.082549999999998</v>
      </c>
      <c r="L32" s="3">
        <v>60.709650000000003</v>
      </c>
      <c r="M32" s="3" t="s">
        <v>200</v>
      </c>
      <c r="N32" s="3"/>
      <c r="O32" s="3"/>
    </row>
    <row r="33" spans="1:15" x14ac:dyDescent="0.25">
      <c r="A33" s="3" t="s">
        <v>228</v>
      </c>
      <c r="B33" s="3" t="s">
        <v>231</v>
      </c>
      <c r="C33" s="3">
        <v>100</v>
      </c>
      <c r="D33" s="3">
        <v>100</v>
      </c>
      <c r="E33" s="3">
        <v>100</v>
      </c>
      <c r="F33" s="3" t="s">
        <v>200</v>
      </c>
      <c r="G33" s="3">
        <v>100</v>
      </c>
      <c r="H33" s="3" t="s">
        <v>200</v>
      </c>
      <c r="I33" s="3" t="s">
        <v>200</v>
      </c>
      <c r="J33" s="3">
        <v>95.287189999999995</v>
      </c>
      <c r="K33" s="3">
        <v>97.519379999999998</v>
      </c>
      <c r="L33" s="3" t="s">
        <v>200</v>
      </c>
      <c r="M33" s="3" t="s">
        <v>200</v>
      </c>
      <c r="N33" s="3"/>
      <c r="O33" s="3"/>
    </row>
    <row r="34" spans="1:15" x14ac:dyDescent="0.25">
      <c r="A34" s="3" t="s">
        <v>228</v>
      </c>
      <c r="B34" s="3" t="s">
        <v>233</v>
      </c>
      <c r="C34" s="3" t="s">
        <v>200</v>
      </c>
      <c r="D34" s="3" t="s">
        <v>200</v>
      </c>
      <c r="E34" s="3" t="s">
        <v>200</v>
      </c>
      <c r="F34" s="3">
        <v>86.861310000000003</v>
      </c>
      <c r="G34" s="3">
        <v>94.478530000000006</v>
      </c>
      <c r="H34" s="3">
        <v>92.462310000000002</v>
      </c>
      <c r="I34" s="3" t="s">
        <v>200</v>
      </c>
      <c r="J34" s="3">
        <v>98.4375</v>
      </c>
      <c r="K34" s="3">
        <v>100</v>
      </c>
      <c r="L34" s="3">
        <v>97.213620000000006</v>
      </c>
      <c r="M34" s="3" t="s">
        <v>200</v>
      </c>
      <c r="N34" s="3"/>
      <c r="O34" s="3"/>
    </row>
    <row r="35" spans="1:15" x14ac:dyDescent="0.25">
      <c r="A35" s="3" t="s">
        <v>228</v>
      </c>
      <c r="B35" s="3" t="s">
        <v>234</v>
      </c>
      <c r="C35" s="3">
        <v>87.068579999999997</v>
      </c>
      <c r="D35" s="3">
        <v>87.060730000000007</v>
      </c>
      <c r="E35" s="3">
        <v>80.467140000000001</v>
      </c>
      <c r="F35" s="3">
        <v>85.52825</v>
      </c>
      <c r="G35" s="3">
        <v>84.76088</v>
      </c>
      <c r="H35" s="3">
        <v>86.427170000000004</v>
      </c>
      <c r="I35" s="3">
        <v>96.874660000000006</v>
      </c>
      <c r="J35" s="3">
        <v>97.555580000000006</v>
      </c>
      <c r="K35" s="3">
        <v>91.803110000000004</v>
      </c>
      <c r="L35" s="3">
        <v>87.260220000000004</v>
      </c>
      <c r="M35" s="3" t="s">
        <v>200</v>
      </c>
      <c r="N35" s="3"/>
      <c r="O35" s="3"/>
    </row>
    <row r="36" spans="1:15" x14ac:dyDescent="0.25">
      <c r="A36" s="3" t="s">
        <v>228</v>
      </c>
      <c r="B36" s="3" t="s">
        <v>236</v>
      </c>
      <c r="C36" s="3" t="s">
        <v>200</v>
      </c>
      <c r="D36" s="3" t="s">
        <v>200</v>
      </c>
      <c r="E36" s="3" t="s">
        <v>200</v>
      </c>
      <c r="F36" s="3" t="s">
        <v>200</v>
      </c>
      <c r="G36" s="3" t="s">
        <v>200</v>
      </c>
      <c r="H36" s="3">
        <v>58.235289999999999</v>
      </c>
      <c r="I36" s="3" t="s">
        <v>200</v>
      </c>
      <c r="J36" s="3" t="s">
        <v>200</v>
      </c>
      <c r="K36" s="3" t="s">
        <v>200</v>
      </c>
      <c r="L36" s="3" t="s">
        <v>200</v>
      </c>
      <c r="M36" s="3" t="s">
        <v>200</v>
      </c>
      <c r="N36" s="3"/>
      <c r="O36" s="3"/>
    </row>
    <row r="37" spans="1:15" x14ac:dyDescent="0.25">
      <c r="A37" s="3" t="s">
        <v>228</v>
      </c>
      <c r="B37" s="3" t="s">
        <v>238</v>
      </c>
      <c r="C37" s="3">
        <v>25.732900000000001</v>
      </c>
      <c r="D37" s="3" t="s">
        <v>200</v>
      </c>
      <c r="E37" s="3" t="s">
        <v>200</v>
      </c>
      <c r="F37" s="3" t="s">
        <v>200</v>
      </c>
      <c r="G37" s="3">
        <v>38.004249999999999</v>
      </c>
      <c r="H37" s="3">
        <v>15.0463</v>
      </c>
      <c r="I37" s="3" t="s">
        <v>200</v>
      </c>
      <c r="J37" s="3">
        <v>13.29073</v>
      </c>
      <c r="K37" s="3">
        <v>68.68056</v>
      </c>
      <c r="L37" s="3" t="s">
        <v>200</v>
      </c>
      <c r="M37" s="3" t="s">
        <v>200</v>
      </c>
      <c r="N37" s="3"/>
      <c r="O37" s="3"/>
    </row>
    <row r="38" spans="1:15" x14ac:dyDescent="0.25">
      <c r="A38" s="3" t="s">
        <v>228</v>
      </c>
      <c r="B38" s="3" t="s">
        <v>253</v>
      </c>
      <c r="C38" s="3">
        <v>15.289339999999999</v>
      </c>
      <c r="D38" s="3" t="s">
        <v>200</v>
      </c>
      <c r="E38" s="3" t="s">
        <v>200</v>
      </c>
      <c r="F38" s="3" t="s">
        <v>200</v>
      </c>
      <c r="G38" s="3" t="s">
        <v>200</v>
      </c>
      <c r="H38" s="3" t="s">
        <v>200</v>
      </c>
      <c r="I38" s="3" t="s">
        <v>200</v>
      </c>
      <c r="J38" s="3" t="s">
        <v>200</v>
      </c>
      <c r="K38" s="3" t="s">
        <v>200</v>
      </c>
      <c r="L38" s="3" t="s">
        <v>200</v>
      </c>
      <c r="M38" s="3" t="s">
        <v>200</v>
      </c>
      <c r="N38" s="3"/>
      <c r="O38" s="3"/>
    </row>
    <row r="39" spans="1:15" x14ac:dyDescent="0.25">
      <c r="A39" s="3" t="s">
        <v>228</v>
      </c>
      <c r="B39" s="3" t="s">
        <v>240</v>
      </c>
      <c r="C39" s="3" t="s">
        <v>200</v>
      </c>
      <c r="D39" s="3">
        <v>79.291550000000001</v>
      </c>
      <c r="E39" s="3">
        <v>80.047510000000003</v>
      </c>
      <c r="F39" s="3">
        <v>67.680000000000007</v>
      </c>
      <c r="G39" s="3" t="s">
        <v>200</v>
      </c>
      <c r="H39" s="3">
        <v>68.618780000000001</v>
      </c>
      <c r="I39" s="3" t="s">
        <v>200</v>
      </c>
      <c r="J39" s="3" t="s">
        <v>200</v>
      </c>
      <c r="K39" s="3" t="s">
        <v>200</v>
      </c>
      <c r="L39" s="3">
        <v>83.843329999999995</v>
      </c>
      <c r="M39" s="3" t="s">
        <v>200</v>
      </c>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429</v>
      </c>
    </row>
    <row r="4" spans="1:15" x14ac:dyDescent="0.25">
      <c r="A4" t="s">
        <v>430</v>
      </c>
    </row>
    <row r="5" spans="1:15" ht="21" x14ac:dyDescent="0.35">
      <c r="A5" s="7" t="s">
        <v>180</v>
      </c>
    </row>
    <row r="6" spans="1:15" x14ac:dyDescent="0.25">
      <c r="A6" t="s">
        <v>431</v>
      </c>
    </row>
    <row r="7" spans="1:15" x14ac:dyDescent="0.25">
      <c r="A7" t="s">
        <v>432</v>
      </c>
    </row>
    <row r="8" spans="1:15" x14ac:dyDescent="0.25">
      <c r="A8" t="s">
        <v>433</v>
      </c>
    </row>
    <row r="9" spans="1:15" x14ac:dyDescent="0.25">
      <c r="A9" t="s">
        <v>434</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t="s">
        <v>200</v>
      </c>
      <c r="I14" s="3">
        <v>100</v>
      </c>
      <c r="J14" s="3">
        <v>100</v>
      </c>
      <c r="K14" s="3">
        <v>99.341800000000006</v>
      </c>
      <c r="L14" s="3">
        <v>98.128900000000002</v>
      </c>
      <c r="M14" s="3" t="s">
        <v>200</v>
      </c>
      <c r="N14" s="3"/>
      <c r="O14" s="3"/>
    </row>
    <row r="15" spans="1:15" x14ac:dyDescent="0.25">
      <c r="A15" s="3" t="s">
        <v>198</v>
      </c>
      <c r="B15" s="3" t="s">
        <v>204</v>
      </c>
      <c r="C15" s="3" t="s">
        <v>200</v>
      </c>
      <c r="D15" s="3" t="s">
        <v>200</v>
      </c>
      <c r="E15" s="3" t="s">
        <v>200</v>
      </c>
      <c r="F15" s="3" t="s">
        <v>200</v>
      </c>
      <c r="G15" s="3" t="s">
        <v>200</v>
      </c>
      <c r="H15" s="3">
        <v>0</v>
      </c>
      <c r="I15" s="3" t="s">
        <v>200</v>
      </c>
      <c r="J15" s="3" t="s">
        <v>200</v>
      </c>
      <c r="K15" s="3" t="s">
        <v>200</v>
      </c>
      <c r="L15" s="3" t="s">
        <v>200</v>
      </c>
      <c r="M15" s="3" t="s">
        <v>200</v>
      </c>
      <c r="N15" s="3"/>
      <c r="O15" s="3"/>
    </row>
    <row r="16" spans="1:15" x14ac:dyDescent="0.25">
      <c r="A16" s="3" t="s">
        <v>198</v>
      </c>
      <c r="B16" s="3" t="s">
        <v>206</v>
      </c>
      <c r="C16" s="3" t="s">
        <v>200</v>
      </c>
      <c r="D16" s="3" t="s">
        <v>200</v>
      </c>
      <c r="E16" s="3" t="s">
        <v>200</v>
      </c>
      <c r="F16" s="3" t="s">
        <v>200</v>
      </c>
      <c r="G16" s="3" t="s">
        <v>200</v>
      </c>
      <c r="H16" s="3" t="s">
        <v>200</v>
      </c>
      <c r="I16" s="3" t="s">
        <v>200</v>
      </c>
      <c r="J16" s="3">
        <v>50</v>
      </c>
      <c r="K16" s="3" t="s">
        <v>200</v>
      </c>
      <c r="L16" s="3" t="s">
        <v>200</v>
      </c>
      <c r="M16" s="3" t="s">
        <v>200</v>
      </c>
      <c r="N16" s="3"/>
      <c r="O16" s="3"/>
    </row>
    <row r="17" spans="1:15" x14ac:dyDescent="0.25">
      <c r="A17" s="3" t="s">
        <v>207</v>
      </c>
      <c r="B17" s="3" t="s">
        <v>212</v>
      </c>
      <c r="C17" s="3" t="s">
        <v>200</v>
      </c>
      <c r="D17" s="3" t="s">
        <v>200</v>
      </c>
      <c r="E17" s="3" t="s">
        <v>200</v>
      </c>
      <c r="F17" s="3">
        <v>0</v>
      </c>
      <c r="G17" s="3">
        <v>0</v>
      </c>
      <c r="H17" s="3">
        <v>0</v>
      </c>
      <c r="I17" s="3">
        <v>0</v>
      </c>
      <c r="J17" s="3">
        <v>0</v>
      </c>
      <c r="K17" s="3">
        <v>0</v>
      </c>
      <c r="L17" s="3">
        <v>0</v>
      </c>
      <c r="M17" s="3" t="s">
        <v>200</v>
      </c>
      <c r="N17" s="3"/>
      <c r="O17" s="3"/>
    </row>
    <row r="18" spans="1:15" x14ac:dyDescent="0.25">
      <c r="A18" s="3" t="s">
        <v>207</v>
      </c>
      <c r="B18" s="3" t="s">
        <v>213</v>
      </c>
      <c r="C18" s="3" t="s">
        <v>200</v>
      </c>
      <c r="D18" s="3">
        <v>100</v>
      </c>
      <c r="E18" s="3">
        <v>100</v>
      </c>
      <c r="F18" s="3">
        <v>100</v>
      </c>
      <c r="G18" s="3">
        <v>100</v>
      </c>
      <c r="H18" s="3">
        <v>100</v>
      </c>
      <c r="I18" s="3">
        <v>100</v>
      </c>
      <c r="J18" s="3" t="s">
        <v>200</v>
      </c>
      <c r="K18" s="3">
        <v>100</v>
      </c>
      <c r="L18" s="3">
        <v>100</v>
      </c>
      <c r="M18" s="3" t="s">
        <v>200</v>
      </c>
      <c r="N18" s="3"/>
      <c r="O18" s="3"/>
    </row>
    <row r="19" spans="1:15" x14ac:dyDescent="0.25">
      <c r="A19" s="3" t="s">
        <v>207</v>
      </c>
      <c r="B19" s="3" t="s">
        <v>214</v>
      </c>
      <c r="C19" s="3" t="s">
        <v>200</v>
      </c>
      <c r="D19" s="3" t="s">
        <v>200</v>
      </c>
      <c r="E19" s="3" t="s">
        <v>200</v>
      </c>
      <c r="F19" s="3" t="s">
        <v>200</v>
      </c>
      <c r="G19" s="3" t="s">
        <v>200</v>
      </c>
      <c r="H19" s="3" t="s">
        <v>200</v>
      </c>
      <c r="I19" s="3">
        <v>32.142859999999999</v>
      </c>
      <c r="J19" s="3">
        <v>92.857140000000001</v>
      </c>
      <c r="K19" s="3">
        <v>89.655169999999998</v>
      </c>
      <c r="L19" s="3">
        <v>89.655169999999998</v>
      </c>
      <c r="M19" s="3" t="s">
        <v>200</v>
      </c>
      <c r="N19" s="3"/>
      <c r="O19" s="3"/>
    </row>
    <row r="20" spans="1:15" x14ac:dyDescent="0.25">
      <c r="A20" s="3" t="s">
        <v>207</v>
      </c>
      <c r="B20" s="3" t="s">
        <v>216</v>
      </c>
      <c r="C20" s="3" t="s">
        <v>200</v>
      </c>
      <c r="D20" s="3" t="s">
        <v>200</v>
      </c>
      <c r="E20" s="3" t="s">
        <v>200</v>
      </c>
      <c r="F20" s="3" t="s">
        <v>200</v>
      </c>
      <c r="G20" s="3" t="s">
        <v>200</v>
      </c>
      <c r="H20" s="3" t="s">
        <v>200</v>
      </c>
      <c r="I20" s="3" t="s">
        <v>200</v>
      </c>
      <c r="J20" s="3">
        <v>0</v>
      </c>
      <c r="K20" s="3" t="s">
        <v>200</v>
      </c>
      <c r="L20" s="3" t="s">
        <v>200</v>
      </c>
      <c r="M20" s="3" t="s">
        <v>200</v>
      </c>
      <c r="N20" s="3"/>
      <c r="O20" s="3"/>
    </row>
    <row r="21" spans="1:15" x14ac:dyDescent="0.25">
      <c r="A21" s="3" t="s">
        <v>218</v>
      </c>
      <c r="B21" s="3" t="s">
        <v>246</v>
      </c>
      <c r="C21" s="3" t="s">
        <v>200</v>
      </c>
      <c r="D21" s="3" t="s">
        <v>200</v>
      </c>
      <c r="E21" s="3" t="s">
        <v>200</v>
      </c>
      <c r="F21" s="3" t="s">
        <v>200</v>
      </c>
      <c r="G21" s="3" t="s">
        <v>200</v>
      </c>
      <c r="H21" s="3" t="s">
        <v>200</v>
      </c>
      <c r="I21" s="3">
        <v>0</v>
      </c>
      <c r="J21" s="3">
        <v>0</v>
      </c>
      <c r="K21" s="3">
        <v>0</v>
      </c>
      <c r="L21" s="3" t="s">
        <v>200</v>
      </c>
      <c r="M21" s="3" t="s">
        <v>200</v>
      </c>
      <c r="N21" s="3"/>
      <c r="O21" s="3"/>
    </row>
    <row r="22" spans="1:15" x14ac:dyDescent="0.25">
      <c r="A22" s="3" t="s">
        <v>218</v>
      </c>
      <c r="B22" s="3" t="s">
        <v>219</v>
      </c>
      <c r="C22" s="3" t="s">
        <v>200</v>
      </c>
      <c r="D22" s="3" t="s">
        <v>200</v>
      </c>
      <c r="E22" s="3" t="s">
        <v>200</v>
      </c>
      <c r="F22" s="3" t="s">
        <v>200</v>
      </c>
      <c r="G22" s="3" t="s">
        <v>200</v>
      </c>
      <c r="H22" s="3" t="s">
        <v>200</v>
      </c>
      <c r="I22" s="3">
        <v>0</v>
      </c>
      <c r="J22" s="3" t="s">
        <v>200</v>
      </c>
      <c r="K22" s="3" t="s">
        <v>200</v>
      </c>
      <c r="L22" s="3" t="s">
        <v>200</v>
      </c>
      <c r="M22" s="3" t="s">
        <v>200</v>
      </c>
      <c r="N22" s="3"/>
      <c r="O22" s="3"/>
    </row>
    <row r="23" spans="1:15" x14ac:dyDescent="0.25">
      <c r="A23" s="3" t="s">
        <v>218</v>
      </c>
      <c r="B23" s="3" t="s">
        <v>247</v>
      </c>
      <c r="C23" s="3" t="s">
        <v>200</v>
      </c>
      <c r="D23" s="3" t="s">
        <v>200</v>
      </c>
      <c r="E23" s="3" t="s">
        <v>200</v>
      </c>
      <c r="F23" s="3" t="s">
        <v>200</v>
      </c>
      <c r="G23" s="3" t="s">
        <v>200</v>
      </c>
      <c r="H23" s="3" t="s">
        <v>200</v>
      </c>
      <c r="I23" s="3" t="s">
        <v>200</v>
      </c>
      <c r="J23" s="3" t="s">
        <v>200</v>
      </c>
      <c r="K23" s="3">
        <v>0</v>
      </c>
      <c r="L23" s="3">
        <v>0</v>
      </c>
      <c r="M23" s="3" t="s">
        <v>200</v>
      </c>
      <c r="N23" s="3"/>
      <c r="O23" s="3"/>
    </row>
    <row r="24" spans="1:15" x14ac:dyDescent="0.25">
      <c r="A24" s="3" t="s">
        <v>222</v>
      </c>
      <c r="B24" s="3" t="s">
        <v>225</v>
      </c>
      <c r="C24" s="3" t="s">
        <v>200</v>
      </c>
      <c r="D24" s="3" t="s">
        <v>200</v>
      </c>
      <c r="E24" s="3" t="s">
        <v>200</v>
      </c>
      <c r="F24" s="3" t="s">
        <v>200</v>
      </c>
      <c r="G24" s="3" t="s">
        <v>200</v>
      </c>
      <c r="H24" s="3">
        <v>100</v>
      </c>
      <c r="I24" s="3">
        <v>100</v>
      </c>
      <c r="J24" s="3">
        <v>100</v>
      </c>
      <c r="K24" s="3">
        <v>100</v>
      </c>
      <c r="L24" s="3" t="s">
        <v>200</v>
      </c>
      <c r="M24" s="3" t="s">
        <v>200</v>
      </c>
      <c r="N24" s="3"/>
      <c r="O24" s="3"/>
    </row>
    <row r="25" spans="1:15" x14ac:dyDescent="0.25">
      <c r="A25" s="3" t="s">
        <v>222</v>
      </c>
      <c r="B25" s="3" t="s">
        <v>251</v>
      </c>
      <c r="C25" s="3" t="s">
        <v>200</v>
      </c>
      <c r="D25" s="3" t="s">
        <v>200</v>
      </c>
      <c r="E25" s="3" t="s">
        <v>200</v>
      </c>
      <c r="F25" s="3" t="s">
        <v>200</v>
      </c>
      <c r="G25" s="3" t="s">
        <v>200</v>
      </c>
      <c r="H25" s="3" t="s">
        <v>200</v>
      </c>
      <c r="I25" s="3">
        <v>54.822620000000001</v>
      </c>
      <c r="J25" s="3">
        <v>62.241320000000002</v>
      </c>
      <c r="K25" s="3" t="s">
        <v>200</v>
      </c>
      <c r="L25" s="3" t="s">
        <v>200</v>
      </c>
      <c r="M25" s="3" t="s">
        <v>200</v>
      </c>
      <c r="N25" s="3"/>
      <c r="O25" s="3"/>
    </row>
    <row r="26" spans="1:15" x14ac:dyDescent="0.25">
      <c r="A26" s="3" t="s">
        <v>228</v>
      </c>
      <c r="B26" s="3" t="s">
        <v>230</v>
      </c>
      <c r="C26" s="3" t="s">
        <v>200</v>
      </c>
      <c r="D26" s="3" t="s">
        <v>200</v>
      </c>
      <c r="E26" s="3" t="s">
        <v>200</v>
      </c>
      <c r="F26" s="3" t="s">
        <v>200</v>
      </c>
      <c r="G26" s="3" t="s">
        <v>200</v>
      </c>
      <c r="H26" s="3" t="s">
        <v>200</v>
      </c>
      <c r="I26" s="3">
        <v>2.3541500000000002</v>
      </c>
      <c r="J26" s="3">
        <v>2.2113499999999999</v>
      </c>
      <c r="K26" s="3">
        <v>2.2658</v>
      </c>
      <c r="L26" s="3">
        <v>2.4763799999999998</v>
      </c>
      <c r="M26" s="3" t="s">
        <v>200</v>
      </c>
      <c r="N26" s="3"/>
      <c r="O26" s="3"/>
    </row>
    <row r="27" spans="1:15" x14ac:dyDescent="0.25">
      <c r="A27" s="3" t="s">
        <v>228</v>
      </c>
      <c r="B27" s="3" t="s">
        <v>231</v>
      </c>
      <c r="C27" s="3" t="s">
        <v>200</v>
      </c>
      <c r="D27" s="3" t="s">
        <v>200</v>
      </c>
      <c r="E27" s="3" t="s">
        <v>200</v>
      </c>
      <c r="F27" s="3" t="s">
        <v>200</v>
      </c>
      <c r="G27" s="3" t="s">
        <v>200</v>
      </c>
      <c r="H27" s="3" t="s">
        <v>200</v>
      </c>
      <c r="I27" s="3" t="s">
        <v>200</v>
      </c>
      <c r="J27" s="3">
        <v>75.242720000000006</v>
      </c>
      <c r="K27" s="3">
        <v>58.536589999999997</v>
      </c>
      <c r="L27" s="3" t="s">
        <v>200</v>
      </c>
      <c r="M27" s="3" t="s">
        <v>200</v>
      </c>
      <c r="N27" s="3"/>
      <c r="O27" s="3"/>
    </row>
    <row r="28" spans="1:15" x14ac:dyDescent="0.25">
      <c r="A28" s="3" t="s">
        <v>228</v>
      </c>
      <c r="B28" s="3" t="s">
        <v>238</v>
      </c>
      <c r="C28" s="3" t="s">
        <v>200</v>
      </c>
      <c r="D28" s="3" t="s">
        <v>200</v>
      </c>
      <c r="E28" s="3" t="s">
        <v>200</v>
      </c>
      <c r="F28" s="3" t="s">
        <v>200</v>
      </c>
      <c r="G28" s="3" t="s">
        <v>200</v>
      </c>
      <c r="H28" s="3" t="s">
        <v>200</v>
      </c>
      <c r="I28" s="3">
        <v>4.5998999999999999</v>
      </c>
      <c r="J28" s="3">
        <v>5.6046899999999997</v>
      </c>
      <c r="K28" s="3">
        <v>5.6089500000000001</v>
      </c>
      <c r="L28" s="3">
        <v>6.1113299999999997</v>
      </c>
      <c r="M28" s="3" t="s">
        <v>200</v>
      </c>
      <c r="N28" s="3"/>
      <c r="O28" s="3"/>
    </row>
    <row r="29" spans="1:15" x14ac:dyDescent="0.25">
      <c r="A29" s="3" t="s">
        <v>228</v>
      </c>
      <c r="B29" s="3" t="s">
        <v>240</v>
      </c>
      <c r="C29" s="3" t="s">
        <v>200</v>
      </c>
      <c r="D29" s="3" t="s">
        <v>200</v>
      </c>
      <c r="E29" s="3" t="s">
        <v>200</v>
      </c>
      <c r="F29" s="3" t="s">
        <v>200</v>
      </c>
      <c r="G29" s="3" t="s">
        <v>200</v>
      </c>
      <c r="H29" s="3" t="s">
        <v>200</v>
      </c>
      <c r="I29" s="3" t="s">
        <v>200</v>
      </c>
      <c r="J29" s="3">
        <v>21.177199999999999</v>
      </c>
      <c r="K29" s="3">
        <v>23.236219999999999</v>
      </c>
      <c r="L29" s="3">
        <v>23.259709999999998</v>
      </c>
      <c r="M29" s="3" t="s">
        <v>200</v>
      </c>
      <c r="N29" s="3"/>
      <c r="O29" s="3"/>
    </row>
    <row r="30" spans="1:15" x14ac:dyDescent="0.25">
      <c r="A30" s="3"/>
      <c r="B30" s="3"/>
      <c r="C30" s="3"/>
      <c r="D30" s="3"/>
      <c r="E30" s="3"/>
      <c r="F30" s="3"/>
      <c r="G30" s="3"/>
      <c r="H30" s="3"/>
      <c r="I30" s="3"/>
      <c r="J30" s="3"/>
      <c r="K30" s="3"/>
      <c r="L30" s="3"/>
      <c r="M30" s="3"/>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429</v>
      </c>
    </row>
    <row r="4" spans="1:15" x14ac:dyDescent="0.25">
      <c r="A4" t="s">
        <v>430</v>
      </c>
    </row>
    <row r="5" spans="1:15" ht="21" x14ac:dyDescent="0.35">
      <c r="A5" s="7" t="s">
        <v>180</v>
      </c>
    </row>
    <row r="6" spans="1:15" x14ac:dyDescent="0.25">
      <c r="A6" t="s">
        <v>431</v>
      </c>
    </row>
    <row r="7" spans="1:15" x14ac:dyDescent="0.25">
      <c r="A7" t="s">
        <v>432</v>
      </c>
    </row>
    <row r="8" spans="1:15" x14ac:dyDescent="0.25">
      <c r="A8" t="s">
        <v>433</v>
      </c>
    </row>
    <row r="9" spans="1:15" x14ac:dyDescent="0.25">
      <c r="A9" t="s">
        <v>435</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t="s">
        <v>200</v>
      </c>
      <c r="I14" s="3">
        <v>100</v>
      </c>
      <c r="J14" s="3">
        <v>100</v>
      </c>
      <c r="K14" s="3" t="s">
        <v>200</v>
      </c>
      <c r="L14" s="3" t="s">
        <v>200</v>
      </c>
      <c r="M14" s="3" t="s">
        <v>200</v>
      </c>
      <c r="N14" s="3"/>
      <c r="O14" s="3"/>
    </row>
    <row r="15" spans="1:15" x14ac:dyDescent="0.25">
      <c r="A15" s="3" t="s">
        <v>198</v>
      </c>
      <c r="B15" s="3" t="s">
        <v>204</v>
      </c>
      <c r="C15" s="3" t="s">
        <v>200</v>
      </c>
      <c r="D15" s="3" t="s">
        <v>200</v>
      </c>
      <c r="E15" s="3" t="s">
        <v>200</v>
      </c>
      <c r="F15" s="3" t="s">
        <v>200</v>
      </c>
      <c r="G15" s="3" t="s">
        <v>200</v>
      </c>
      <c r="H15" s="3">
        <v>0</v>
      </c>
      <c r="I15" s="3" t="s">
        <v>200</v>
      </c>
      <c r="J15" s="3" t="s">
        <v>200</v>
      </c>
      <c r="K15" s="3" t="s">
        <v>200</v>
      </c>
      <c r="L15" s="3" t="s">
        <v>200</v>
      </c>
      <c r="M15" s="3" t="s">
        <v>200</v>
      </c>
      <c r="N15" s="3"/>
      <c r="O15" s="3"/>
    </row>
    <row r="16" spans="1:15" x14ac:dyDescent="0.25">
      <c r="A16" s="3" t="s">
        <v>198</v>
      </c>
      <c r="B16" s="3" t="s">
        <v>206</v>
      </c>
      <c r="C16" s="3" t="s">
        <v>200</v>
      </c>
      <c r="D16" s="3" t="s">
        <v>200</v>
      </c>
      <c r="E16" s="3" t="s">
        <v>200</v>
      </c>
      <c r="F16" s="3" t="s">
        <v>200</v>
      </c>
      <c r="G16" s="3" t="s">
        <v>200</v>
      </c>
      <c r="H16" s="3" t="s">
        <v>200</v>
      </c>
      <c r="I16" s="3" t="s">
        <v>200</v>
      </c>
      <c r="J16" s="3">
        <v>100</v>
      </c>
      <c r="K16" s="3" t="s">
        <v>200</v>
      </c>
      <c r="L16" s="3" t="s">
        <v>200</v>
      </c>
      <c r="M16" s="3" t="s">
        <v>200</v>
      </c>
      <c r="N16" s="3"/>
      <c r="O16" s="3"/>
    </row>
    <row r="17" spans="1:15" x14ac:dyDescent="0.25">
      <c r="A17" s="3" t="s">
        <v>207</v>
      </c>
      <c r="B17" s="3" t="s">
        <v>212</v>
      </c>
      <c r="C17" s="3" t="s">
        <v>200</v>
      </c>
      <c r="D17" s="3" t="s">
        <v>200</v>
      </c>
      <c r="E17" s="3" t="s">
        <v>200</v>
      </c>
      <c r="F17" s="3">
        <v>0</v>
      </c>
      <c r="G17" s="3">
        <v>0</v>
      </c>
      <c r="H17" s="3">
        <v>0</v>
      </c>
      <c r="I17" s="3">
        <v>0</v>
      </c>
      <c r="J17" s="3">
        <v>0</v>
      </c>
      <c r="K17" s="3">
        <v>0</v>
      </c>
      <c r="L17" s="3">
        <v>0</v>
      </c>
      <c r="M17" s="3" t="s">
        <v>200</v>
      </c>
      <c r="N17" s="3"/>
      <c r="O17" s="3"/>
    </row>
    <row r="18" spans="1:15" x14ac:dyDescent="0.25">
      <c r="A18" s="3" t="s">
        <v>207</v>
      </c>
      <c r="B18" s="3" t="s">
        <v>213</v>
      </c>
      <c r="C18" s="3" t="s">
        <v>200</v>
      </c>
      <c r="D18" s="3">
        <v>100</v>
      </c>
      <c r="E18" s="3">
        <v>100</v>
      </c>
      <c r="F18" s="3">
        <v>100</v>
      </c>
      <c r="G18" s="3">
        <v>100</v>
      </c>
      <c r="H18" s="3">
        <v>100</v>
      </c>
      <c r="I18" s="3">
        <v>100</v>
      </c>
      <c r="J18" s="3" t="s">
        <v>200</v>
      </c>
      <c r="K18" s="3">
        <v>100</v>
      </c>
      <c r="L18" s="3">
        <v>100</v>
      </c>
      <c r="M18" s="3" t="s">
        <v>200</v>
      </c>
      <c r="N18" s="3"/>
      <c r="O18" s="3"/>
    </row>
    <row r="19" spans="1:15" x14ac:dyDescent="0.25">
      <c r="A19" s="3" t="s">
        <v>207</v>
      </c>
      <c r="B19" s="3" t="s">
        <v>214</v>
      </c>
      <c r="C19" s="3" t="s">
        <v>200</v>
      </c>
      <c r="D19" s="3" t="s">
        <v>200</v>
      </c>
      <c r="E19" s="3" t="s">
        <v>200</v>
      </c>
      <c r="F19" s="3" t="s">
        <v>200</v>
      </c>
      <c r="G19" s="3" t="s">
        <v>200</v>
      </c>
      <c r="H19" s="3" t="s">
        <v>200</v>
      </c>
      <c r="I19" s="3">
        <v>78.571430000000007</v>
      </c>
      <c r="J19" s="3">
        <v>85.714290000000005</v>
      </c>
      <c r="K19" s="3">
        <v>81.25</v>
      </c>
      <c r="L19" s="3">
        <v>86.666669999999996</v>
      </c>
      <c r="M19" s="3" t="s">
        <v>200</v>
      </c>
      <c r="N19" s="3"/>
      <c r="O19" s="3"/>
    </row>
    <row r="20" spans="1:15" x14ac:dyDescent="0.25">
      <c r="A20" s="3" t="s">
        <v>207</v>
      </c>
      <c r="B20" s="3" t="s">
        <v>216</v>
      </c>
      <c r="C20" s="3" t="s">
        <v>200</v>
      </c>
      <c r="D20" s="3" t="s">
        <v>200</v>
      </c>
      <c r="E20" s="3" t="s">
        <v>200</v>
      </c>
      <c r="F20" s="3" t="s">
        <v>200</v>
      </c>
      <c r="G20" s="3" t="s">
        <v>200</v>
      </c>
      <c r="H20" s="3" t="s">
        <v>200</v>
      </c>
      <c r="I20" s="3" t="s">
        <v>200</v>
      </c>
      <c r="J20" s="3">
        <v>0</v>
      </c>
      <c r="K20" s="3" t="s">
        <v>200</v>
      </c>
      <c r="L20" s="3" t="s">
        <v>200</v>
      </c>
      <c r="M20" s="3" t="s">
        <v>200</v>
      </c>
      <c r="N20" s="3"/>
      <c r="O20" s="3"/>
    </row>
    <row r="21" spans="1:15" x14ac:dyDescent="0.25">
      <c r="A21" s="3" t="s">
        <v>218</v>
      </c>
      <c r="B21" s="3" t="s">
        <v>246</v>
      </c>
      <c r="C21" s="3" t="s">
        <v>200</v>
      </c>
      <c r="D21" s="3" t="s">
        <v>200</v>
      </c>
      <c r="E21" s="3" t="s">
        <v>200</v>
      </c>
      <c r="F21" s="3" t="s">
        <v>200</v>
      </c>
      <c r="G21" s="3" t="s">
        <v>200</v>
      </c>
      <c r="H21" s="3" t="s">
        <v>200</v>
      </c>
      <c r="I21" s="3">
        <v>0</v>
      </c>
      <c r="J21" s="3">
        <v>0</v>
      </c>
      <c r="K21" s="3">
        <v>0</v>
      </c>
      <c r="L21" s="3" t="s">
        <v>200</v>
      </c>
      <c r="M21" s="3" t="s">
        <v>200</v>
      </c>
      <c r="N21" s="3"/>
      <c r="O21" s="3"/>
    </row>
    <row r="22" spans="1:15" x14ac:dyDescent="0.25">
      <c r="A22" s="3" t="s">
        <v>218</v>
      </c>
      <c r="B22" s="3" t="s">
        <v>219</v>
      </c>
      <c r="C22" s="3" t="s">
        <v>200</v>
      </c>
      <c r="D22" s="3" t="s">
        <v>200</v>
      </c>
      <c r="E22" s="3" t="s">
        <v>200</v>
      </c>
      <c r="F22" s="3" t="s">
        <v>200</v>
      </c>
      <c r="G22" s="3" t="s">
        <v>200</v>
      </c>
      <c r="H22" s="3" t="s">
        <v>200</v>
      </c>
      <c r="I22" s="3">
        <v>0</v>
      </c>
      <c r="J22" s="3" t="s">
        <v>200</v>
      </c>
      <c r="K22" s="3" t="s">
        <v>200</v>
      </c>
      <c r="L22" s="3" t="s">
        <v>200</v>
      </c>
      <c r="M22" s="3" t="s">
        <v>200</v>
      </c>
      <c r="N22" s="3"/>
      <c r="O22" s="3"/>
    </row>
    <row r="23" spans="1:15" x14ac:dyDescent="0.25">
      <c r="A23" s="3" t="s">
        <v>218</v>
      </c>
      <c r="B23" s="3" t="s">
        <v>247</v>
      </c>
      <c r="C23" s="3" t="s">
        <v>200</v>
      </c>
      <c r="D23" s="3" t="s">
        <v>200</v>
      </c>
      <c r="E23" s="3" t="s">
        <v>200</v>
      </c>
      <c r="F23" s="3" t="s">
        <v>200</v>
      </c>
      <c r="G23" s="3" t="s">
        <v>200</v>
      </c>
      <c r="H23" s="3" t="s">
        <v>200</v>
      </c>
      <c r="I23" s="3" t="s">
        <v>200</v>
      </c>
      <c r="J23" s="3" t="s">
        <v>200</v>
      </c>
      <c r="K23" s="3">
        <v>0</v>
      </c>
      <c r="L23" s="3">
        <v>0</v>
      </c>
      <c r="M23" s="3" t="s">
        <v>200</v>
      </c>
      <c r="N23" s="3"/>
      <c r="O23" s="3"/>
    </row>
    <row r="24" spans="1:15" x14ac:dyDescent="0.25">
      <c r="A24" s="3" t="s">
        <v>222</v>
      </c>
      <c r="B24" s="3" t="s">
        <v>225</v>
      </c>
      <c r="C24" s="3" t="s">
        <v>200</v>
      </c>
      <c r="D24" s="3" t="s">
        <v>200</v>
      </c>
      <c r="E24" s="3" t="s">
        <v>200</v>
      </c>
      <c r="F24" s="3" t="s">
        <v>200</v>
      </c>
      <c r="G24" s="3" t="s">
        <v>200</v>
      </c>
      <c r="H24" s="3">
        <v>100</v>
      </c>
      <c r="I24" s="3">
        <v>96.896550000000005</v>
      </c>
      <c r="J24" s="3">
        <v>100</v>
      </c>
      <c r="K24" s="3" t="s">
        <v>200</v>
      </c>
      <c r="L24" s="3" t="s">
        <v>200</v>
      </c>
      <c r="M24" s="3" t="s">
        <v>200</v>
      </c>
      <c r="N24" s="3"/>
      <c r="O24" s="3"/>
    </row>
    <row r="25" spans="1:15" x14ac:dyDescent="0.25">
      <c r="A25" s="3" t="s">
        <v>228</v>
      </c>
      <c r="B25" s="3" t="s">
        <v>230</v>
      </c>
      <c r="C25" s="3" t="s">
        <v>200</v>
      </c>
      <c r="D25" s="3" t="s">
        <v>200</v>
      </c>
      <c r="E25" s="3" t="s">
        <v>200</v>
      </c>
      <c r="F25" s="3" t="s">
        <v>200</v>
      </c>
      <c r="G25" s="3" t="s">
        <v>200</v>
      </c>
      <c r="H25" s="3" t="s">
        <v>200</v>
      </c>
      <c r="I25" s="3">
        <v>0</v>
      </c>
      <c r="J25" s="3" t="s">
        <v>200</v>
      </c>
      <c r="K25" s="3">
        <v>21.103899999999999</v>
      </c>
      <c r="L25" s="3">
        <v>20.795339999999999</v>
      </c>
      <c r="M25" s="3" t="s">
        <v>200</v>
      </c>
      <c r="N25" s="3"/>
      <c r="O25" s="3"/>
    </row>
    <row r="26" spans="1:15" x14ac:dyDescent="0.25">
      <c r="A26" s="3" t="s">
        <v>228</v>
      </c>
      <c r="B26" s="3" t="s">
        <v>231</v>
      </c>
      <c r="C26" s="3" t="s">
        <v>200</v>
      </c>
      <c r="D26" s="3" t="s">
        <v>200</v>
      </c>
      <c r="E26" s="3" t="s">
        <v>200</v>
      </c>
      <c r="F26" s="3" t="s">
        <v>200</v>
      </c>
      <c r="G26" s="3" t="s">
        <v>200</v>
      </c>
      <c r="H26" s="3" t="s">
        <v>200</v>
      </c>
      <c r="I26" s="3" t="s">
        <v>200</v>
      </c>
      <c r="J26" s="3">
        <v>100</v>
      </c>
      <c r="K26" s="3" t="s">
        <v>200</v>
      </c>
      <c r="L26" s="3" t="s">
        <v>200</v>
      </c>
      <c r="M26" s="3" t="s">
        <v>200</v>
      </c>
      <c r="N26" s="3"/>
      <c r="O26" s="3"/>
    </row>
    <row r="27" spans="1:15" x14ac:dyDescent="0.25">
      <c r="A27" s="3" t="s">
        <v>228</v>
      </c>
      <c r="B27" s="3" t="s">
        <v>238</v>
      </c>
      <c r="C27" s="3" t="s">
        <v>200</v>
      </c>
      <c r="D27" s="3" t="s">
        <v>200</v>
      </c>
      <c r="E27" s="3" t="s">
        <v>200</v>
      </c>
      <c r="F27" s="3" t="s">
        <v>200</v>
      </c>
      <c r="G27" s="3" t="s">
        <v>200</v>
      </c>
      <c r="H27" s="3" t="s">
        <v>200</v>
      </c>
      <c r="I27" s="3">
        <v>100</v>
      </c>
      <c r="J27" s="3" t="s">
        <v>200</v>
      </c>
      <c r="K27" s="3" t="s">
        <v>200</v>
      </c>
      <c r="L27" s="3">
        <v>100</v>
      </c>
      <c r="M27" s="3" t="s">
        <v>200</v>
      </c>
      <c r="N27" s="3"/>
      <c r="O27" s="3"/>
    </row>
    <row r="28" spans="1:15" x14ac:dyDescent="0.25">
      <c r="A28" s="3" t="s">
        <v>228</v>
      </c>
      <c r="B28" s="3" t="s">
        <v>240</v>
      </c>
      <c r="C28" s="3" t="s">
        <v>200</v>
      </c>
      <c r="D28" s="3" t="s">
        <v>200</v>
      </c>
      <c r="E28" s="3" t="s">
        <v>200</v>
      </c>
      <c r="F28" s="3" t="s">
        <v>200</v>
      </c>
      <c r="G28" s="3" t="s">
        <v>200</v>
      </c>
      <c r="H28" s="3" t="s">
        <v>200</v>
      </c>
      <c r="I28" s="3" t="s">
        <v>200</v>
      </c>
      <c r="J28" s="3">
        <v>42.892359999999996</v>
      </c>
      <c r="K28" s="3">
        <v>52.841279999999998</v>
      </c>
      <c r="L28" s="3">
        <v>49.601959999999998</v>
      </c>
      <c r="M28" s="3" t="s">
        <v>200</v>
      </c>
      <c r="N28" s="3"/>
      <c r="O28" s="3"/>
    </row>
    <row r="29" spans="1:15" x14ac:dyDescent="0.25">
      <c r="A29" s="3"/>
      <c r="B29" s="3"/>
      <c r="C29" s="3"/>
      <c r="D29" s="3"/>
      <c r="E29" s="3"/>
      <c r="F29" s="3"/>
      <c r="G29" s="3"/>
      <c r="H29" s="3"/>
      <c r="I29" s="3"/>
      <c r="J29" s="3"/>
      <c r="K29" s="3"/>
      <c r="L29" s="3"/>
      <c r="M29" s="3"/>
      <c r="N29" s="3"/>
      <c r="O29" s="3"/>
    </row>
    <row r="30" spans="1:15" x14ac:dyDescent="0.25">
      <c r="A30" s="3"/>
      <c r="B30" s="3"/>
      <c r="C30" s="3"/>
      <c r="D30" s="3"/>
      <c r="E30" s="3"/>
      <c r="F30" s="3"/>
      <c r="G30" s="3"/>
      <c r="H30" s="3"/>
      <c r="I30" s="3"/>
      <c r="J30" s="3"/>
      <c r="K30" s="3"/>
      <c r="L30" s="3"/>
      <c r="M30" s="3"/>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429</v>
      </c>
    </row>
    <row r="4" spans="1:15" x14ac:dyDescent="0.25">
      <c r="A4" t="s">
        <v>430</v>
      </c>
    </row>
    <row r="5" spans="1:15" ht="21" x14ac:dyDescent="0.35">
      <c r="A5" s="7" t="s">
        <v>180</v>
      </c>
    </row>
    <row r="6" spans="1:15" x14ac:dyDescent="0.25">
      <c r="A6" t="s">
        <v>431</v>
      </c>
    </row>
    <row r="7" spans="1:15" x14ac:dyDescent="0.25">
      <c r="A7" t="s">
        <v>432</v>
      </c>
    </row>
    <row r="8" spans="1:15" x14ac:dyDescent="0.25">
      <c r="A8" t="s">
        <v>433</v>
      </c>
    </row>
    <row r="9" spans="1:15" x14ac:dyDescent="0.25">
      <c r="A9" t="s">
        <v>436</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t="s">
        <v>200</v>
      </c>
      <c r="I14" s="3">
        <v>100</v>
      </c>
      <c r="J14" s="3">
        <v>100</v>
      </c>
      <c r="K14" s="3" t="s">
        <v>200</v>
      </c>
      <c r="L14" s="3" t="s">
        <v>200</v>
      </c>
      <c r="M14" s="3" t="s">
        <v>200</v>
      </c>
      <c r="N14" s="3"/>
      <c r="O14" s="3"/>
    </row>
    <row r="15" spans="1:15" x14ac:dyDescent="0.25">
      <c r="A15" s="3" t="s">
        <v>198</v>
      </c>
      <c r="B15" s="3" t="s">
        <v>204</v>
      </c>
      <c r="C15" s="3" t="s">
        <v>200</v>
      </c>
      <c r="D15" s="3" t="s">
        <v>200</v>
      </c>
      <c r="E15" s="3" t="s">
        <v>200</v>
      </c>
      <c r="F15" s="3" t="s">
        <v>200</v>
      </c>
      <c r="G15" s="3" t="s">
        <v>200</v>
      </c>
      <c r="H15" s="3">
        <v>0</v>
      </c>
      <c r="I15" s="3" t="s">
        <v>200</v>
      </c>
      <c r="J15" s="3" t="s">
        <v>200</v>
      </c>
      <c r="K15" s="3" t="s">
        <v>200</v>
      </c>
      <c r="L15" s="3" t="s">
        <v>200</v>
      </c>
      <c r="M15" s="3" t="s">
        <v>200</v>
      </c>
      <c r="N15" s="3"/>
      <c r="O15" s="3"/>
    </row>
    <row r="16" spans="1:15" x14ac:dyDescent="0.25">
      <c r="A16" s="3" t="s">
        <v>198</v>
      </c>
      <c r="B16" s="3" t="s">
        <v>206</v>
      </c>
      <c r="C16" s="3" t="s">
        <v>200</v>
      </c>
      <c r="D16" s="3" t="s">
        <v>200</v>
      </c>
      <c r="E16" s="3" t="s">
        <v>200</v>
      </c>
      <c r="F16" s="3" t="s">
        <v>200</v>
      </c>
      <c r="G16" s="3" t="s">
        <v>200</v>
      </c>
      <c r="H16" s="3" t="s">
        <v>200</v>
      </c>
      <c r="I16" s="3" t="s">
        <v>200</v>
      </c>
      <c r="J16" s="3">
        <v>100</v>
      </c>
      <c r="K16" s="3" t="s">
        <v>200</v>
      </c>
      <c r="L16" s="3" t="s">
        <v>200</v>
      </c>
      <c r="M16" s="3" t="s">
        <v>200</v>
      </c>
      <c r="N16" s="3"/>
      <c r="O16" s="3"/>
    </row>
    <row r="17" spans="1:15" x14ac:dyDescent="0.25">
      <c r="A17" s="3" t="s">
        <v>207</v>
      </c>
      <c r="B17" s="3" t="s">
        <v>212</v>
      </c>
      <c r="C17" s="3" t="s">
        <v>200</v>
      </c>
      <c r="D17" s="3" t="s">
        <v>200</v>
      </c>
      <c r="E17" s="3" t="s">
        <v>200</v>
      </c>
      <c r="F17" s="3">
        <v>0</v>
      </c>
      <c r="G17" s="3">
        <v>0</v>
      </c>
      <c r="H17" s="3">
        <v>0</v>
      </c>
      <c r="I17" s="3">
        <v>0</v>
      </c>
      <c r="J17" s="3">
        <v>0</v>
      </c>
      <c r="K17" s="3">
        <v>0</v>
      </c>
      <c r="L17" s="3">
        <v>0</v>
      </c>
      <c r="M17" s="3" t="s">
        <v>200</v>
      </c>
      <c r="N17" s="3"/>
      <c r="O17" s="3"/>
    </row>
    <row r="18" spans="1:15" x14ac:dyDescent="0.25">
      <c r="A18" s="3" t="s">
        <v>207</v>
      </c>
      <c r="B18" s="3" t="s">
        <v>213</v>
      </c>
      <c r="C18" s="3" t="s">
        <v>200</v>
      </c>
      <c r="D18" s="3">
        <v>100</v>
      </c>
      <c r="E18" s="3">
        <v>100</v>
      </c>
      <c r="F18" s="3">
        <v>100</v>
      </c>
      <c r="G18" s="3">
        <v>100</v>
      </c>
      <c r="H18" s="3">
        <v>100</v>
      </c>
      <c r="I18" s="3">
        <v>100</v>
      </c>
      <c r="J18" s="3" t="s">
        <v>200</v>
      </c>
      <c r="K18" s="3">
        <v>100</v>
      </c>
      <c r="L18" s="3">
        <v>100</v>
      </c>
      <c r="M18" s="3" t="s">
        <v>200</v>
      </c>
      <c r="N18" s="3"/>
      <c r="O18" s="3"/>
    </row>
    <row r="19" spans="1:15" x14ac:dyDescent="0.25">
      <c r="A19" s="3" t="s">
        <v>207</v>
      </c>
      <c r="B19" s="3" t="s">
        <v>214</v>
      </c>
      <c r="C19" s="3" t="s">
        <v>200</v>
      </c>
      <c r="D19" s="3" t="s">
        <v>200</v>
      </c>
      <c r="E19" s="3" t="s">
        <v>200</v>
      </c>
      <c r="F19" s="3" t="s">
        <v>200</v>
      </c>
      <c r="G19" s="3" t="s">
        <v>200</v>
      </c>
      <c r="H19" s="3" t="s">
        <v>200</v>
      </c>
      <c r="I19" s="3">
        <v>78.571430000000007</v>
      </c>
      <c r="J19" s="3">
        <v>80</v>
      </c>
      <c r="K19" s="3">
        <v>82.352940000000004</v>
      </c>
      <c r="L19" s="3">
        <v>87.5</v>
      </c>
      <c r="M19" s="3" t="s">
        <v>200</v>
      </c>
      <c r="N19" s="3"/>
      <c r="O19" s="3"/>
    </row>
    <row r="20" spans="1:15" x14ac:dyDescent="0.25">
      <c r="A20" s="3" t="s">
        <v>207</v>
      </c>
      <c r="B20" s="3" t="s">
        <v>216</v>
      </c>
      <c r="C20" s="3" t="s">
        <v>200</v>
      </c>
      <c r="D20" s="3" t="s">
        <v>200</v>
      </c>
      <c r="E20" s="3" t="s">
        <v>200</v>
      </c>
      <c r="F20" s="3" t="s">
        <v>200</v>
      </c>
      <c r="G20" s="3" t="s">
        <v>200</v>
      </c>
      <c r="H20" s="3" t="s">
        <v>200</v>
      </c>
      <c r="I20" s="3" t="s">
        <v>200</v>
      </c>
      <c r="J20" s="3">
        <v>0</v>
      </c>
      <c r="K20" s="3" t="s">
        <v>200</v>
      </c>
      <c r="L20" s="3" t="s">
        <v>200</v>
      </c>
      <c r="M20" s="3" t="s">
        <v>200</v>
      </c>
      <c r="N20" s="3"/>
      <c r="O20" s="3"/>
    </row>
    <row r="21" spans="1:15" x14ac:dyDescent="0.25">
      <c r="A21" s="3" t="s">
        <v>218</v>
      </c>
      <c r="B21" s="3" t="s">
        <v>246</v>
      </c>
      <c r="C21" s="3" t="s">
        <v>200</v>
      </c>
      <c r="D21" s="3" t="s">
        <v>200</v>
      </c>
      <c r="E21" s="3" t="s">
        <v>200</v>
      </c>
      <c r="F21" s="3" t="s">
        <v>200</v>
      </c>
      <c r="G21" s="3" t="s">
        <v>200</v>
      </c>
      <c r="H21" s="3" t="s">
        <v>200</v>
      </c>
      <c r="I21" s="3">
        <v>0</v>
      </c>
      <c r="J21" s="3">
        <v>0</v>
      </c>
      <c r="K21" s="3">
        <v>0</v>
      </c>
      <c r="L21" s="3" t="s">
        <v>200</v>
      </c>
      <c r="M21" s="3" t="s">
        <v>200</v>
      </c>
      <c r="N21" s="3"/>
      <c r="O21" s="3"/>
    </row>
    <row r="22" spans="1:15" x14ac:dyDescent="0.25">
      <c r="A22" s="3" t="s">
        <v>218</v>
      </c>
      <c r="B22" s="3" t="s">
        <v>219</v>
      </c>
      <c r="C22" s="3" t="s">
        <v>200</v>
      </c>
      <c r="D22" s="3" t="s">
        <v>200</v>
      </c>
      <c r="E22" s="3" t="s">
        <v>200</v>
      </c>
      <c r="F22" s="3" t="s">
        <v>200</v>
      </c>
      <c r="G22" s="3" t="s">
        <v>200</v>
      </c>
      <c r="H22" s="3" t="s">
        <v>200</v>
      </c>
      <c r="I22" s="3">
        <v>0</v>
      </c>
      <c r="J22" s="3" t="s">
        <v>200</v>
      </c>
      <c r="K22" s="3" t="s">
        <v>200</v>
      </c>
      <c r="L22" s="3" t="s">
        <v>200</v>
      </c>
      <c r="M22" s="3" t="s">
        <v>200</v>
      </c>
      <c r="N22" s="3"/>
      <c r="O22" s="3"/>
    </row>
    <row r="23" spans="1:15" x14ac:dyDescent="0.25">
      <c r="A23" s="3" t="s">
        <v>218</v>
      </c>
      <c r="B23" s="3" t="s">
        <v>247</v>
      </c>
      <c r="C23" s="3" t="s">
        <v>200</v>
      </c>
      <c r="D23" s="3" t="s">
        <v>200</v>
      </c>
      <c r="E23" s="3" t="s">
        <v>200</v>
      </c>
      <c r="F23" s="3" t="s">
        <v>200</v>
      </c>
      <c r="G23" s="3" t="s">
        <v>200</v>
      </c>
      <c r="H23" s="3" t="s">
        <v>200</v>
      </c>
      <c r="I23" s="3" t="s">
        <v>200</v>
      </c>
      <c r="J23" s="3" t="s">
        <v>200</v>
      </c>
      <c r="K23" s="3">
        <v>0</v>
      </c>
      <c r="L23" s="3">
        <v>0</v>
      </c>
      <c r="M23" s="3" t="s">
        <v>200</v>
      </c>
      <c r="N23" s="3"/>
      <c r="O23" s="3"/>
    </row>
    <row r="24" spans="1:15" x14ac:dyDescent="0.25">
      <c r="A24" s="3" t="s">
        <v>222</v>
      </c>
      <c r="B24" s="3" t="s">
        <v>225</v>
      </c>
      <c r="C24" s="3" t="s">
        <v>200</v>
      </c>
      <c r="D24" s="3" t="s">
        <v>200</v>
      </c>
      <c r="E24" s="3" t="s">
        <v>200</v>
      </c>
      <c r="F24" s="3" t="s">
        <v>200</v>
      </c>
      <c r="G24" s="3" t="s">
        <v>200</v>
      </c>
      <c r="H24" s="3">
        <v>100</v>
      </c>
      <c r="I24" s="3">
        <v>96.896550000000005</v>
      </c>
      <c r="J24" s="3">
        <v>100</v>
      </c>
      <c r="K24" s="3" t="s">
        <v>200</v>
      </c>
      <c r="L24" s="3" t="s">
        <v>200</v>
      </c>
      <c r="M24" s="3" t="s">
        <v>200</v>
      </c>
      <c r="N24" s="3"/>
      <c r="O24" s="3"/>
    </row>
    <row r="25" spans="1:15" x14ac:dyDescent="0.25">
      <c r="A25" s="3" t="s">
        <v>222</v>
      </c>
      <c r="B25" s="3" t="s">
        <v>251</v>
      </c>
      <c r="C25" s="3" t="s">
        <v>200</v>
      </c>
      <c r="D25" s="3" t="s">
        <v>200</v>
      </c>
      <c r="E25" s="3" t="s">
        <v>200</v>
      </c>
      <c r="F25" s="3" t="s">
        <v>200</v>
      </c>
      <c r="G25" s="3" t="s">
        <v>200</v>
      </c>
      <c r="H25" s="3" t="s">
        <v>200</v>
      </c>
      <c r="I25" s="3">
        <v>60.517040000000001</v>
      </c>
      <c r="J25" s="3">
        <v>64.122889999999998</v>
      </c>
      <c r="K25" s="3" t="s">
        <v>200</v>
      </c>
      <c r="L25" s="3" t="s">
        <v>200</v>
      </c>
      <c r="M25" s="3" t="s">
        <v>200</v>
      </c>
      <c r="N25" s="3"/>
      <c r="O25" s="3"/>
    </row>
    <row r="26" spans="1:15" x14ac:dyDescent="0.25">
      <c r="A26" s="3" t="s">
        <v>228</v>
      </c>
      <c r="B26" s="3" t="s">
        <v>230</v>
      </c>
      <c r="C26" s="3" t="s">
        <v>200</v>
      </c>
      <c r="D26" s="3" t="s">
        <v>200</v>
      </c>
      <c r="E26" s="3" t="s">
        <v>200</v>
      </c>
      <c r="F26" s="3" t="s">
        <v>200</v>
      </c>
      <c r="G26" s="3" t="s">
        <v>200</v>
      </c>
      <c r="H26" s="3" t="s">
        <v>200</v>
      </c>
      <c r="I26" s="3">
        <v>0</v>
      </c>
      <c r="J26" s="3" t="s">
        <v>200</v>
      </c>
      <c r="K26" s="3">
        <v>13.043480000000001</v>
      </c>
      <c r="L26" s="3">
        <v>15.094340000000001</v>
      </c>
      <c r="M26" s="3" t="s">
        <v>200</v>
      </c>
      <c r="N26" s="3"/>
      <c r="O26" s="3"/>
    </row>
    <row r="27" spans="1:15" x14ac:dyDescent="0.25">
      <c r="A27" s="3" t="s">
        <v>228</v>
      </c>
      <c r="B27" s="3" t="s">
        <v>231</v>
      </c>
      <c r="C27" s="3" t="s">
        <v>200</v>
      </c>
      <c r="D27" s="3" t="s">
        <v>200</v>
      </c>
      <c r="E27" s="3" t="s">
        <v>200</v>
      </c>
      <c r="F27" s="3" t="s">
        <v>200</v>
      </c>
      <c r="G27" s="3" t="s">
        <v>200</v>
      </c>
      <c r="H27" s="3" t="s">
        <v>200</v>
      </c>
      <c r="I27" s="3" t="s">
        <v>200</v>
      </c>
      <c r="J27" s="3">
        <v>100</v>
      </c>
      <c r="K27" s="3" t="s">
        <v>200</v>
      </c>
      <c r="L27" s="3" t="s">
        <v>200</v>
      </c>
      <c r="M27" s="3" t="s">
        <v>200</v>
      </c>
      <c r="N27" s="3"/>
      <c r="O27" s="3"/>
    </row>
    <row r="28" spans="1:15" x14ac:dyDescent="0.25">
      <c r="A28" s="3" t="s">
        <v>228</v>
      </c>
      <c r="B28" s="3" t="s">
        <v>238</v>
      </c>
      <c r="C28" s="3" t="s">
        <v>200</v>
      </c>
      <c r="D28" s="3" t="s">
        <v>200</v>
      </c>
      <c r="E28" s="3" t="s">
        <v>200</v>
      </c>
      <c r="F28" s="3" t="s">
        <v>200</v>
      </c>
      <c r="G28" s="3" t="s">
        <v>200</v>
      </c>
      <c r="H28" s="3" t="s">
        <v>200</v>
      </c>
      <c r="I28" s="3">
        <v>100</v>
      </c>
      <c r="J28" s="3" t="s">
        <v>200</v>
      </c>
      <c r="K28" s="3" t="s">
        <v>200</v>
      </c>
      <c r="L28" s="3">
        <v>100</v>
      </c>
      <c r="M28" s="3" t="s">
        <v>200</v>
      </c>
      <c r="N28" s="3"/>
      <c r="O28" s="3"/>
    </row>
    <row r="29" spans="1:15" x14ac:dyDescent="0.25">
      <c r="A29" s="3" t="s">
        <v>228</v>
      </c>
      <c r="B29" s="3" t="s">
        <v>240</v>
      </c>
      <c r="C29" s="3" t="s">
        <v>200</v>
      </c>
      <c r="D29" s="3" t="s">
        <v>200</v>
      </c>
      <c r="E29" s="3" t="s">
        <v>200</v>
      </c>
      <c r="F29" s="3" t="s">
        <v>200</v>
      </c>
      <c r="G29" s="3" t="s">
        <v>200</v>
      </c>
      <c r="H29" s="3" t="s">
        <v>200</v>
      </c>
      <c r="I29" s="3" t="s">
        <v>200</v>
      </c>
      <c r="J29" s="3">
        <v>33.665840000000003</v>
      </c>
      <c r="K29" s="3">
        <v>51.118760000000002</v>
      </c>
      <c r="L29" s="3">
        <v>53.290529999999997</v>
      </c>
      <c r="M29" s="3" t="s">
        <v>200</v>
      </c>
      <c r="N29" s="3"/>
      <c r="O29" s="3"/>
    </row>
    <row r="30" spans="1:15" x14ac:dyDescent="0.25">
      <c r="A30" s="3"/>
      <c r="B30" s="3"/>
      <c r="C30" s="3"/>
      <c r="D30" s="3"/>
      <c r="E30" s="3"/>
      <c r="F30" s="3"/>
      <c r="G30" s="3"/>
      <c r="H30" s="3"/>
      <c r="I30" s="3"/>
      <c r="J30" s="3"/>
      <c r="K30" s="3"/>
      <c r="L30" s="3"/>
      <c r="M30" s="3"/>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182</v>
      </c>
    </row>
    <row r="8" spans="1:15" x14ac:dyDescent="0.25">
      <c r="A8" t="s">
        <v>183</v>
      </c>
    </row>
    <row r="9" spans="1:15" x14ac:dyDescent="0.25">
      <c r="A9" t="s">
        <v>263</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v>100</v>
      </c>
      <c r="I14" s="3" t="s">
        <v>200</v>
      </c>
      <c r="J14" s="3">
        <v>100</v>
      </c>
      <c r="K14" s="3">
        <v>100</v>
      </c>
      <c r="L14" s="3" t="s">
        <v>200</v>
      </c>
      <c r="M14" s="3" t="s">
        <v>200</v>
      </c>
      <c r="N14" s="3"/>
      <c r="O14" s="3"/>
    </row>
    <row r="15" spans="1:15" x14ac:dyDescent="0.25">
      <c r="A15" s="3" t="s">
        <v>198</v>
      </c>
      <c r="B15" s="3" t="s">
        <v>201</v>
      </c>
      <c r="C15" s="3" t="s">
        <v>200</v>
      </c>
      <c r="D15" s="3" t="s">
        <v>200</v>
      </c>
      <c r="E15" s="3" t="s">
        <v>200</v>
      </c>
      <c r="F15" s="3">
        <v>65.005210000000005</v>
      </c>
      <c r="G15" s="3" t="s">
        <v>200</v>
      </c>
      <c r="H15" s="3">
        <v>50.754910000000002</v>
      </c>
      <c r="I15" s="3" t="s">
        <v>200</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t="s">
        <v>200</v>
      </c>
      <c r="H16" s="3" t="s">
        <v>200</v>
      </c>
      <c r="I16" s="3">
        <v>49.403399999999998</v>
      </c>
      <c r="J16" s="3" t="s">
        <v>200</v>
      </c>
      <c r="K16" s="3" t="s">
        <v>200</v>
      </c>
      <c r="L16" s="3" t="s">
        <v>200</v>
      </c>
      <c r="M16" s="3" t="s">
        <v>200</v>
      </c>
      <c r="N16" s="3"/>
      <c r="O16" s="3"/>
    </row>
    <row r="17" spans="1:15" x14ac:dyDescent="0.25">
      <c r="A17" s="3" t="s">
        <v>198</v>
      </c>
      <c r="B17" s="3" t="s">
        <v>203</v>
      </c>
      <c r="C17" s="3" t="s">
        <v>200</v>
      </c>
      <c r="D17" s="3" t="s">
        <v>200</v>
      </c>
      <c r="E17" s="3">
        <v>82.565169999999995</v>
      </c>
      <c r="F17" s="3" t="s">
        <v>200</v>
      </c>
      <c r="G17" s="3" t="s">
        <v>200</v>
      </c>
      <c r="H17" s="3" t="s">
        <v>200</v>
      </c>
      <c r="I17" s="3" t="s">
        <v>200</v>
      </c>
      <c r="J17" s="3" t="s">
        <v>200</v>
      </c>
      <c r="K17" s="3" t="s">
        <v>200</v>
      </c>
      <c r="L17" s="3" t="s">
        <v>200</v>
      </c>
      <c r="M17" s="3" t="s">
        <v>200</v>
      </c>
      <c r="N17" s="3"/>
      <c r="O17" s="3"/>
    </row>
    <row r="18" spans="1:15" x14ac:dyDescent="0.25">
      <c r="A18" s="3" t="s">
        <v>198</v>
      </c>
      <c r="B18" s="3" t="s">
        <v>206</v>
      </c>
      <c r="C18" s="3" t="s">
        <v>200</v>
      </c>
      <c r="D18" s="3">
        <v>85.294120000000007</v>
      </c>
      <c r="E18" s="3" t="s">
        <v>200</v>
      </c>
      <c r="F18" s="3" t="s">
        <v>200</v>
      </c>
      <c r="G18" s="3" t="s">
        <v>200</v>
      </c>
      <c r="H18" s="3" t="s">
        <v>200</v>
      </c>
      <c r="I18" s="3" t="s">
        <v>200</v>
      </c>
      <c r="J18" s="3" t="s">
        <v>200</v>
      </c>
      <c r="K18" s="3" t="s">
        <v>200</v>
      </c>
      <c r="L18" s="3" t="s">
        <v>200</v>
      </c>
      <c r="M18" s="3" t="s">
        <v>200</v>
      </c>
      <c r="N18" s="3"/>
      <c r="O18" s="3"/>
    </row>
    <row r="19" spans="1:15" x14ac:dyDescent="0.25">
      <c r="A19" s="3" t="s">
        <v>207</v>
      </c>
      <c r="B19" s="3" t="s">
        <v>245</v>
      </c>
      <c r="C19" s="3" t="s">
        <v>200</v>
      </c>
      <c r="D19" s="3">
        <v>100</v>
      </c>
      <c r="E19" s="3" t="s">
        <v>200</v>
      </c>
      <c r="F19" s="3" t="s">
        <v>200</v>
      </c>
      <c r="G19" s="3" t="s">
        <v>200</v>
      </c>
      <c r="H19" s="3">
        <v>100</v>
      </c>
      <c r="I19" s="3" t="s">
        <v>200</v>
      </c>
      <c r="J19" s="3" t="s">
        <v>200</v>
      </c>
      <c r="K19" s="3" t="s">
        <v>200</v>
      </c>
      <c r="L19" s="3" t="s">
        <v>200</v>
      </c>
      <c r="M19" s="3" t="s">
        <v>200</v>
      </c>
      <c r="N19" s="3"/>
      <c r="O19" s="3"/>
    </row>
    <row r="20" spans="1:15" x14ac:dyDescent="0.25">
      <c r="A20" s="3" t="s">
        <v>207</v>
      </c>
      <c r="B20" s="3" t="s">
        <v>209</v>
      </c>
      <c r="C20" s="3">
        <v>79.545450000000002</v>
      </c>
      <c r="D20" s="3">
        <v>73.81053</v>
      </c>
      <c r="E20" s="3">
        <v>72.321770000000001</v>
      </c>
      <c r="F20" s="3">
        <v>79.198089999999993</v>
      </c>
      <c r="G20" s="3" t="s">
        <v>200</v>
      </c>
      <c r="H20" s="3" t="s">
        <v>200</v>
      </c>
      <c r="I20" s="3" t="s">
        <v>200</v>
      </c>
      <c r="J20" s="3" t="s">
        <v>200</v>
      </c>
      <c r="K20" s="3" t="s">
        <v>200</v>
      </c>
      <c r="L20" s="3" t="s">
        <v>200</v>
      </c>
      <c r="M20" s="3" t="s">
        <v>200</v>
      </c>
      <c r="N20" s="3"/>
      <c r="O20" s="3"/>
    </row>
    <row r="21" spans="1:15" x14ac:dyDescent="0.25">
      <c r="A21" s="3" t="s">
        <v>207</v>
      </c>
      <c r="B21" s="3" t="s">
        <v>257</v>
      </c>
      <c r="C21" s="3" t="s">
        <v>200</v>
      </c>
      <c r="D21" s="3" t="s">
        <v>200</v>
      </c>
      <c r="E21" s="3">
        <v>90.288709999999995</v>
      </c>
      <c r="F21" s="3" t="s">
        <v>200</v>
      </c>
      <c r="G21" s="3" t="s">
        <v>200</v>
      </c>
      <c r="H21" s="3">
        <v>100</v>
      </c>
      <c r="I21" s="3" t="s">
        <v>200</v>
      </c>
      <c r="J21" s="3" t="s">
        <v>200</v>
      </c>
      <c r="K21" s="3" t="s">
        <v>200</v>
      </c>
      <c r="L21" s="3" t="s">
        <v>200</v>
      </c>
      <c r="M21" s="3" t="s">
        <v>200</v>
      </c>
      <c r="N21" s="3"/>
      <c r="O21" s="3"/>
    </row>
    <row r="22" spans="1:15" x14ac:dyDescent="0.25">
      <c r="A22" s="3" t="s">
        <v>207</v>
      </c>
      <c r="B22" s="3" t="s">
        <v>210</v>
      </c>
      <c r="C22" s="3" t="s">
        <v>200</v>
      </c>
      <c r="D22" s="3" t="s">
        <v>200</v>
      </c>
      <c r="E22" s="3">
        <v>99.537909999999997</v>
      </c>
      <c r="F22" s="3" t="s">
        <v>200</v>
      </c>
      <c r="G22" s="3" t="s">
        <v>200</v>
      </c>
      <c r="H22" s="3" t="s">
        <v>200</v>
      </c>
      <c r="I22" s="3" t="s">
        <v>200</v>
      </c>
      <c r="J22" s="3" t="s">
        <v>200</v>
      </c>
      <c r="K22" s="3" t="s">
        <v>200</v>
      </c>
      <c r="L22" s="3" t="s">
        <v>200</v>
      </c>
      <c r="M22" s="3" t="s">
        <v>200</v>
      </c>
      <c r="N22" s="3"/>
      <c r="O22" s="3"/>
    </row>
    <row r="23" spans="1:15" x14ac:dyDescent="0.25">
      <c r="A23" s="3" t="s">
        <v>207</v>
      </c>
      <c r="B23" s="3" t="s">
        <v>211</v>
      </c>
      <c r="C23" s="3" t="s">
        <v>200</v>
      </c>
      <c r="D23" s="3" t="s">
        <v>200</v>
      </c>
      <c r="E23" s="3" t="s">
        <v>200</v>
      </c>
      <c r="F23" s="3" t="s">
        <v>200</v>
      </c>
      <c r="G23" s="3">
        <v>17.474450000000001</v>
      </c>
      <c r="H23" s="3" t="s">
        <v>200</v>
      </c>
      <c r="I23" s="3" t="s">
        <v>200</v>
      </c>
      <c r="J23" s="3">
        <v>19.143439999999998</v>
      </c>
      <c r="K23" s="3">
        <v>13.98011</v>
      </c>
      <c r="L23" s="3" t="s">
        <v>200</v>
      </c>
      <c r="M23" s="3" t="s">
        <v>200</v>
      </c>
      <c r="N23" s="3"/>
      <c r="O23" s="3"/>
    </row>
    <row r="24" spans="1:15" x14ac:dyDescent="0.25">
      <c r="A24" s="3" t="s">
        <v>207</v>
      </c>
      <c r="B24" s="3" t="s">
        <v>213</v>
      </c>
      <c r="C24" s="3" t="s">
        <v>200</v>
      </c>
      <c r="D24" s="3" t="s">
        <v>200</v>
      </c>
      <c r="E24" s="3" t="s">
        <v>200</v>
      </c>
      <c r="F24" s="3" t="s">
        <v>200</v>
      </c>
      <c r="G24" s="3" t="s">
        <v>200</v>
      </c>
      <c r="H24" s="3" t="s">
        <v>200</v>
      </c>
      <c r="I24" s="3" t="s">
        <v>200</v>
      </c>
      <c r="J24" s="3">
        <v>56.173679999999997</v>
      </c>
      <c r="K24" s="3" t="s">
        <v>200</v>
      </c>
      <c r="L24" s="3">
        <v>66.666669999999996</v>
      </c>
      <c r="M24" s="3" t="s">
        <v>200</v>
      </c>
      <c r="N24" s="3"/>
      <c r="O24" s="3"/>
    </row>
    <row r="25" spans="1:15" x14ac:dyDescent="0.25">
      <c r="A25" s="3" t="s">
        <v>207</v>
      </c>
      <c r="B25" s="3" t="s">
        <v>261</v>
      </c>
      <c r="C25" s="3" t="s">
        <v>200</v>
      </c>
      <c r="D25" s="3" t="s">
        <v>200</v>
      </c>
      <c r="E25" s="3">
        <v>64.807069999999996</v>
      </c>
      <c r="F25" s="3">
        <v>66.567769999999996</v>
      </c>
      <c r="G25" s="3">
        <v>68.077920000000006</v>
      </c>
      <c r="H25" s="3">
        <v>65.530029999999996</v>
      </c>
      <c r="I25" s="3">
        <v>61.496760000000002</v>
      </c>
      <c r="J25" s="3">
        <v>61.305199999999999</v>
      </c>
      <c r="K25" s="3" t="s">
        <v>200</v>
      </c>
      <c r="L25" s="3" t="s">
        <v>200</v>
      </c>
      <c r="M25" s="3" t="s">
        <v>200</v>
      </c>
      <c r="N25" s="3"/>
      <c r="O25" s="3"/>
    </row>
    <row r="26" spans="1:15" x14ac:dyDescent="0.25">
      <c r="A26" s="3" t="s">
        <v>218</v>
      </c>
      <c r="B26" s="3" t="s">
        <v>219</v>
      </c>
      <c r="C26" s="3" t="s">
        <v>200</v>
      </c>
      <c r="D26" s="3" t="s">
        <v>200</v>
      </c>
      <c r="E26" s="3" t="s">
        <v>200</v>
      </c>
      <c r="F26" s="3" t="s">
        <v>200</v>
      </c>
      <c r="G26" s="3" t="s">
        <v>200</v>
      </c>
      <c r="H26" s="3" t="s">
        <v>200</v>
      </c>
      <c r="I26" s="3">
        <v>62.256059999999998</v>
      </c>
      <c r="J26" s="3" t="s">
        <v>200</v>
      </c>
      <c r="K26" s="3">
        <v>78.745859999999993</v>
      </c>
      <c r="L26" s="3">
        <v>79.712919999999997</v>
      </c>
      <c r="M26" s="3" t="s">
        <v>200</v>
      </c>
      <c r="N26" s="3"/>
      <c r="O26" s="3"/>
    </row>
    <row r="27" spans="1:15" x14ac:dyDescent="0.25">
      <c r="A27" s="3" t="s">
        <v>218</v>
      </c>
      <c r="B27" s="3" t="s">
        <v>247</v>
      </c>
      <c r="C27" s="3" t="s">
        <v>200</v>
      </c>
      <c r="D27" s="3" t="s">
        <v>200</v>
      </c>
      <c r="E27" s="3" t="s">
        <v>200</v>
      </c>
      <c r="F27" s="3" t="s">
        <v>200</v>
      </c>
      <c r="G27" s="3">
        <v>75.152910000000006</v>
      </c>
      <c r="H27" s="3" t="s">
        <v>200</v>
      </c>
      <c r="I27" s="3">
        <v>76.749499999999998</v>
      </c>
      <c r="J27" s="3" t="s">
        <v>200</v>
      </c>
      <c r="K27" s="3" t="s">
        <v>200</v>
      </c>
      <c r="L27" s="3">
        <v>95.236909999999995</v>
      </c>
      <c r="M27" s="3" t="s">
        <v>200</v>
      </c>
      <c r="N27" s="3"/>
      <c r="O27" s="3"/>
    </row>
    <row r="28" spans="1:15" x14ac:dyDescent="0.25">
      <c r="A28" s="3" t="s">
        <v>218</v>
      </c>
      <c r="B28" s="3" t="s">
        <v>220</v>
      </c>
      <c r="C28" s="3" t="s">
        <v>200</v>
      </c>
      <c r="D28" s="3" t="s">
        <v>200</v>
      </c>
      <c r="E28" s="3" t="s">
        <v>200</v>
      </c>
      <c r="F28" s="3" t="s">
        <v>200</v>
      </c>
      <c r="G28" s="3" t="s">
        <v>200</v>
      </c>
      <c r="H28" s="3" t="s">
        <v>200</v>
      </c>
      <c r="I28" s="3" t="s">
        <v>200</v>
      </c>
      <c r="J28" s="3">
        <v>100</v>
      </c>
      <c r="K28" s="3">
        <v>100</v>
      </c>
      <c r="L28" s="3">
        <v>100</v>
      </c>
      <c r="M28" s="3" t="s">
        <v>200</v>
      </c>
      <c r="N28" s="3"/>
      <c r="O28" s="3"/>
    </row>
    <row r="29" spans="1:15" x14ac:dyDescent="0.25">
      <c r="A29" s="3" t="s">
        <v>218</v>
      </c>
      <c r="B29" s="3" t="s">
        <v>221</v>
      </c>
      <c r="C29" s="3" t="s">
        <v>200</v>
      </c>
      <c r="D29" s="3" t="s">
        <v>200</v>
      </c>
      <c r="E29" s="3" t="s">
        <v>200</v>
      </c>
      <c r="F29" s="3" t="s">
        <v>200</v>
      </c>
      <c r="G29" s="3" t="s">
        <v>200</v>
      </c>
      <c r="H29" s="3" t="s">
        <v>200</v>
      </c>
      <c r="I29" s="3" t="s">
        <v>200</v>
      </c>
      <c r="J29" s="3">
        <v>100</v>
      </c>
      <c r="K29" s="3">
        <v>100</v>
      </c>
      <c r="L29" s="3" t="s">
        <v>200</v>
      </c>
      <c r="M29" s="3" t="s">
        <v>200</v>
      </c>
      <c r="N29" s="3"/>
      <c r="O29" s="3"/>
    </row>
    <row r="30" spans="1:15" x14ac:dyDescent="0.25">
      <c r="A30" s="3" t="s">
        <v>222</v>
      </c>
      <c r="B30" s="3" t="s">
        <v>223</v>
      </c>
      <c r="C30" s="3" t="s">
        <v>200</v>
      </c>
      <c r="D30" s="3" t="s">
        <v>200</v>
      </c>
      <c r="E30" s="3" t="s">
        <v>200</v>
      </c>
      <c r="F30" s="3" t="s">
        <v>200</v>
      </c>
      <c r="G30" s="3" t="s">
        <v>200</v>
      </c>
      <c r="H30" s="3">
        <v>47.814300000000003</v>
      </c>
      <c r="I30" s="3" t="s">
        <v>200</v>
      </c>
      <c r="J30" s="3" t="s">
        <v>200</v>
      </c>
      <c r="K30" s="3" t="s">
        <v>200</v>
      </c>
      <c r="L30" s="3" t="s">
        <v>200</v>
      </c>
      <c r="M30" s="3" t="s">
        <v>200</v>
      </c>
      <c r="N30" s="3"/>
      <c r="O30" s="3"/>
    </row>
    <row r="31" spans="1:15" x14ac:dyDescent="0.25">
      <c r="A31" s="3" t="s">
        <v>222</v>
      </c>
      <c r="B31" s="3" t="s">
        <v>249</v>
      </c>
      <c r="C31" s="3" t="s">
        <v>200</v>
      </c>
      <c r="D31" s="3" t="s">
        <v>200</v>
      </c>
      <c r="E31" s="3" t="s">
        <v>200</v>
      </c>
      <c r="F31" s="3">
        <v>94.692139999999995</v>
      </c>
      <c r="G31" s="3" t="s">
        <v>200</v>
      </c>
      <c r="H31" s="3" t="s">
        <v>200</v>
      </c>
      <c r="I31" s="3" t="s">
        <v>200</v>
      </c>
      <c r="J31" s="3" t="s">
        <v>200</v>
      </c>
      <c r="K31" s="3" t="s">
        <v>200</v>
      </c>
      <c r="L31" s="3" t="s">
        <v>200</v>
      </c>
      <c r="M31" s="3" t="s">
        <v>200</v>
      </c>
      <c r="N31" s="3"/>
      <c r="O31" s="3"/>
    </row>
    <row r="32" spans="1:15" x14ac:dyDescent="0.25">
      <c r="A32" s="3" t="s">
        <v>228</v>
      </c>
      <c r="B32" s="3" t="s">
        <v>230</v>
      </c>
      <c r="C32" s="3" t="s">
        <v>200</v>
      </c>
      <c r="D32" s="3" t="s">
        <v>200</v>
      </c>
      <c r="E32" s="3" t="s">
        <v>200</v>
      </c>
      <c r="F32" s="3" t="s">
        <v>200</v>
      </c>
      <c r="G32" s="3" t="s">
        <v>200</v>
      </c>
      <c r="H32" s="3" t="s">
        <v>200</v>
      </c>
      <c r="I32" s="3" t="s">
        <v>200</v>
      </c>
      <c r="J32" s="3">
        <v>58.321890000000003</v>
      </c>
      <c r="K32" s="3">
        <v>59.685989999999997</v>
      </c>
      <c r="L32" s="3">
        <v>60.87115</v>
      </c>
      <c r="M32" s="3" t="s">
        <v>200</v>
      </c>
      <c r="N32" s="3"/>
      <c r="O32" s="3"/>
    </row>
    <row r="33" spans="1:15" x14ac:dyDescent="0.25">
      <c r="A33" s="3" t="s">
        <v>228</v>
      </c>
      <c r="B33" s="3" t="s">
        <v>231</v>
      </c>
      <c r="C33" s="3">
        <v>100</v>
      </c>
      <c r="D33" s="3">
        <v>100</v>
      </c>
      <c r="E33" s="3">
        <v>100</v>
      </c>
      <c r="F33" s="3" t="s">
        <v>200</v>
      </c>
      <c r="G33" s="3">
        <v>100</v>
      </c>
      <c r="H33" s="3" t="s">
        <v>200</v>
      </c>
      <c r="I33" s="3" t="s">
        <v>200</v>
      </c>
      <c r="J33" s="3">
        <v>91.393940000000001</v>
      </c>
      <c r="K33" s="3">
        <v>95.306389999999993</v>
      </c>
      <c r="L33" s="3" t="s">
        <v>200</v>
      </c>
      <c r="M33" s="3" t="s">
        <v>200</v>
      </c>
      <c r="N33" s="3"/>
      <c r="O33" s="3"/>
    </row>
    <row r="34" spans="1:15" x14ac:dyDescent="0.25">
      <c r="A34" s="3" t="s">
        <v>228</v>
      </c>
      <c r="B34" s="3" t="s">
        <v>233</v>
      </c>
      <c r="C34" s="3" t="s">
        <v>200</v>
      </c>
      <c r="D34" s="3" t="s">
        <v>200</v>
      </c>
      <c r="E34" s="3" t="s">
        <v>200</v>
      </c>
      <c r="F34" s="3">
        <v>95.045050000000003</v>
      </c>
      <c r="G34" s="3">
        <v>94.458759999999998</v>
      </c>
      <c r="H34" s="3">
        <v>94.207480000000004</v>
      </c>
      <c r="I34" s="3" t="s">
        <v>200</v>
      </c>
      <c r="J34" s="3">
        <v>95.933009999999996</v>
      </c>
      <c r="K34" s="3">
        <v>100</v>
      </c>
      <c r="L34" s="3">
        <v>97.014930000000007</v>
      </c>
      <c r="M34" s="3" t="s">
        <v>200</v>
      </c>
      <c r="N34" s="3"/>
      <c r="O34" s="3"/>
    </row>
    <row r="35" spans="1:15" x14ac:dyDescent="0.25">
      <c r="A35" s="3" t="s">
        <v>228</v>
      </c>
      <c r="B35" s="3" t="s">
        <v>234</v>
      </c>
      <c r="C35" s="3">
        <v>81.425460000000001</v>
      </c>
      <c r="D35" s="3">
        <v>81.423879999999997</v>
      </c>
      <c r="E35" s="3">
        <v>77.64864</v>
      </c>
      <c r="F35" s="3">
        <v>80.782769999999999</v>
      </c>
      <c r="G35" s="3">
        <v>80.392390000000006</v>
      </c>
      <c r="H35" s="3">
        <v>81.865210000000005</v>
      </c>
      <c r="I35" s="3">
        <v>85.267049999999998</v>
      </c>
      <c r="J35" s="3">
        <v>90.94726</v>
      </c>
      <c r="K35" s="3">
        <v>87.178520000000006</v>
      </c>
      <c r="L35" s="3">
        <v>84.51276</v>
      </c>
      <c r="M35" s="3" t="s">
        <v>200</v>
      </c>
      <c r="N35" s="3"/>
      <c r="O35" s="3"/>
    </row>
    <row r="36" spans="1:15" x14ac:dyDescent="0.25">
      <c r="A36" s="3" t="s">
        <v>228</v>
      </c>
      <c r="B36" s="3" t="s">
        <v>236</v>
      </c>
      <c r="C36" s="3" t="s">
        <v>200</v>
      </c>
      <c r="D36" s="3" t="s">
        <v>200</v>
      </c>
      <c r="E36" s="3" t="s">
        <v>200</v>
      </c>
      <c r="F36" s="3" t="s">
        <v>200</v>
      </c>
      <c r="G36" s="3" t="s">
        <v>200</v>
      </c>
      <c r="H36" s="3">
        <v>59.959470000000003</v>
      </c>
      <c r="I36" s="3" t="s">
        <v>200</v>
      </c>
      <c r="J36" s="3" t="s">
        <v>200</v>
      </c>
      <c r="K36" s="3" t="s">
        <v>200</v>
      </c>
      <c r="L36" s="3" t="s">
        <v>200</v>
      </c>
      <c r="M36" s="3" t="s">
        <v>200</v>
      </c>
      <c r="N36" s="3"/>
      <c r="O36" s="3"/>
    </row>
    <row r="37" spans="1:15" x14ac:dyDescent="0.25">
      <c r="A37" s="3" t="s">
        <v>228</v>
      </c>
      <c r="B37" s="3" t="s">
        <v>238</v>
      </c>
      <c r="C37" s="3">
        <v>26.894739999999999</v>
      </c>
      <c r="D37" s="3" t="s">
        <v>200</v>
      </c>
      <c r="E37" s="3" t="s">
        <v>200</v>
      </c>
      <c r="F37" s="3" t="s">
        <v>200</v>
      </c>
      <c r="G37" s="3">
        <v>12.03791</v>
      </c>
      <c r="H37" s="3">
        <v>15.0025</v>
      </c>
      <c r="I37" s="3" t="s">
        <v>200</v>
      </c>
      <c r="J37" s="3">
        <v>12.90272</v>
      </c>
      <c r="K37" s="3" t="s">
        <v>200</v>
      </c>
      <c r="L37" s="3" t="s">
        <v>200</v>
      </c>
      <c r="M37" s="3" t="s">
        <v>200</v>
      </c>
      <c r="N37" s="3"/>
      <c r="O37" s="3"/>
    </row>
    <row r="38" spans="1:15" x14ac:dyDescent="0.25">
      <c r="A38" s="3" t="s">
        <v>228</v>
      </c>
      <c r="B38" s="3" t="s">
        <v>253</v>
      </c>
      <c r="C38" s="3">
        <v>21.28426</v>
      </c>
      <c r="D38" s="3" t="s">
        <v>200</v>
      </c>
      <c r="E38" s="3" t="s">
        <v>200</v>
      </c>
      <c r="F38" s="3" t="s">
        <v>200</v>
      </c>
      <c r="G38" s="3" t="s">
        <v>200</v>
      </c>
      <c r="H38" s="3" t="s">
        <v>200</v>
      </c>
      <c r="I38" s="3" t="s">
        <v>200</v>
      </c>
      <c r="J38" s="3" t="s">
        <v>200</v>
      </c>
      <c r="K38" s="3" t="s">
        <v>200</v>
      </c>
      <c r="L38" s="3" t="s">
        <v>200</v>
      </c>
      <c r="M38" s="3" t="s">
        <v>200</v>
      </c>
      <c r="N38" s="3"/>
      <c r="O38" s="3"/>
    </row>
    <row r="39" spans="1:15" x14ac:dyDescent="0.25">
      <c r="A39" s="3" t="s">
        <v>228</v>
      </c>
      <c r="B39" s="3" t="s">
        <v>240</v>
      </c>
      <c r="C39" s="3" t="s">
        <v>200</v>
      </c>
      <c r="D39" s="3">
        <v>66.476569999999995</v>
      </c>
      <c r="E39" s="3">
        <v>66.393270000000001</v>
      </c>
      <c r="F39" s="3">
        <v>63.693019999999997</v>
      </c>
      <c r="G39" s="3" t="s">
        <v>200</v>
      </c>
      <c r="H39" s="3">
        <v>74.140280000000004</v>
      </c>
      <c r="I39" s="3" t="s">
        <v>200</v>
      </c>
      <c r="J39" s="3" t="s">
        <v>200</v>
      </c>
      <c r="K39" s="3" t="s">
        <v>200</v>
      </c>
      <c r="L39" s="3">
        <v>74.279700000000005</v>
      </c>
      <c r="M39" s="3" t="s">
        <v>200</v>
      </c>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182</v>
      </c>
    </row>
    <row r="8" spans="1:15" x14ac:dyDescent="0.25">
      <c r="A8" t="s">
        <v>183</v>
      </c>
    </row>
    <row r="9" spans="1:15" x14ac:dyDescent="0.25">
      <c r="A9" t="s">
        <v>264</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v>72.378159999999994</v>
      </c>
      <c r="E14" s="3">
        <v>74.895690000000002</v>
      </c>
      <c r="F14" s="3" t="s">
        <v>200</v>
      </c>
      <c r="G14" s="3" t="s">
        <v>200</v>
      </c>
      <c r="H14" s="3">
        <v>100</v>
      </c>
      <c r="I14" s="3">
        <v>100</v>
      </c>
      <c r="J14" s="3">
        <v>100</v>
      </c>
      <c r="K14" s="3">
        <v>100</v>
      </c>
      <c r="L14" s="3" t="s">
        <v>200</v>
      </c>
      <c r="M14" s="3" t="s">
        <v>200</v>
      </c>
      <c r="N14" s="3"/>
      <c r="O14" s="3"/>
    </row>
    <row r="15" spans="1:15" x14ac:dyDescent="0.25">
      <c r="A15" s="3" t="s">
        <v>198</v>
      </c>
      <c r="B15" s="3" t="s">
        <v>201</v>
      </c>
      <c r="C15" s="3" t="s">
        <v>200</v>
      </c>
      <c r="D15" s="3" t="s">
        <v>200</v>
      </c>
      <c r="E15" s="3" t="s">
        <v>200</v>
      </c>
      <c r="F15" s="3">
        <v>45.642449999999997</v>
      </c>
      <c r="G15" s="3">
        <v>53.644260000000003</v>
      </c>
      <c r="H15" s="3">
        <v>53.151649999999997</v>
      </c>
      <c r="I15" s="3" t="s">
        <v>200</v>
      </c>
      <c r="J15" s="3" t="s">
        <v>200</v>
      </c>
      <c r="K15" s="3" t="s">
        <v>200</v>
      </c>
      <c r="L15" s="3" t="s">
        <v>200</v>
      </c>
      <c r="M15" s="3" t="s">
        <v>200</v>
      </c>
      <c r="N15" s="3"/>
      <c r="O15" s="3"/>
    </row>
    <row r="16" spans="1:15" x14ac:dyDescent="0.25">
      <c r="A16" s="3" t="s">
        <v>198</v>
      </c>
      <c r="B16" s="3" t="s">
        <v>265</v>
      </c>
      <c r="C16" s="3" t="s">
        <v>200</v>
      </c>
      <c r="D16" s="3" t="s">
        <v>200</v>
      </c>
      <c r="E16" s="3" t="s">
        <v>200</v>
      </c>
      <c r="F16" s="3" t="s">
        <v>200</v>
      </c>
      <c r="G16" s="3" t="s">
        <v>200</v>
      </c>
      <c r="H16" s="3" t="s">
        <v>200</v>
      </c>
      <c r="I16" s="3">
        <v>45.353920000000002</v>
      </c>
      <c r="J16" s="3" t="s">
        <v>200</v>
      </c>
      <c r="K16" s="3" t="s">
        <v>200</v>
      </c>
      <c r="L16" s="3" t="s">
        <v>200</v>
      </c>
      <c r="M16" s="3" t="s">
        <v>200</v>
      </c>
      <c r="N16" s="3"/>
      <c r="O16" s="3"/>
    </row>
    <row r="17" spans="1:15" x14ac:dyDescent="0.25">
      <c r="A17" s="3" t="s">
        <v>198</v>
      </c>
      <c r="B17" s="3" t="s">
        <v>202</v>
      </c>
      <c r="C17" s="3" t="s">
        <v>200</v>
      </c>
      <c r="D17" s="3" t="s">
        <v>200</v>
      </c>
      <c r="E17" s="3" t="s">
        <v>200</v>
      </c>
      <c r="F17" s="3">
        <v>53.02731</v>
      </c>
      <c r="G17" s="3" t="s">
        <v>200</v>
      </c>
      <c r="H17" s="3" t="s">
        <v>200</v>
      </c>
      <c r="I17" s="3">
        <v>44.019069999999999</v>
      </c>
      <c r="J17" s="3" t="s">
        <v>200</v>
      </c>
      <c r="K17" s="3" t="s">
        <v>200</v>
      </c>
      <c r="L17" s="3" t="s">
        <v>200</v>
      </c>
      <c r="M17" s="3" t="s">
        <v>200</v>
      </c>
      <c r="N17" s="3"/>
      <c r="O17" s="3"/>
    </row>
    <row r="18" spans="1:15" x14ac:dyDescent="0.25">
      <c r="A18" s="3" t="s">
        <v>198</v>
      </c>
      <c r="B18" s="3" t="s">
        <v>203</v>
      </c>
      <c r="C18" s="3" t="s">
        <v>200</v>
      </c>
      <c r="D18" s="3" t="s">
        <v>200</v>
      </c>
      <c r="E18" s="3">
        <v>59.212769999999999</v>
      </c>
      <c r="F18" s="3" t="s">
        <v>200</v>
      </c>
      <c r="G18" s="3" t="s">
        <v>200</v>
      </c>
      <c r="H18" s="3" t="s">
        <v>200</v>
      </c>
      <c r="I18" s="3" t="s">
        <v>200</v>
      </c>
      <c r="J18" s="3" t="s">
        <v>200</v>
      </c>
      <c r="K18" s="3" t="s">
        <v>200</v>
      </c>
      <c r="L18" s="3" t="s">
        <v>200</v>
      </c>
      <c r="M18" s="3" t="s">
        <v>200</v>
      </c>
      <c r="N18" s="3"/>
      <c r="O18" s="3"/>
    </row>
    <row r="19" spans="1:15" x14ac:dyDescent="0.25">
      <c r="A19" s="3" t="s">
        <v>198</v>
      </c>
      <c r="B19" s="3" t="s">
        <v>204</v>
      </c>
      <c r="C19" s="3">
        <v>32.517859999999999</v>
      </c>
      <c r="D19" s="3" t="s">
        <v>200</v>
      </c>
      <c r="E19" s="3" t="s">
        <v>200</v>
      </c>
      <c r="F19" s="3">
        <v>21.662210000000002</v>
      </c>
      <c r="G19" s="3">
        <v>23.522290000000002</v>
      </c>
      <c r="H19" s="3" t="s">
        <v>200</v>
      </c>
      <c r="I19" s="3" t="s">
        <v>200</v>
      </c>
      <c r="J19" s="3" t="s">
        <v>200</v>
      </c>
      <c r="K19" s="3" t="s">
        <v>200</v>
      </c>
      <c r="L19" s="3" t="s">
        <v>200</v>
      </c>
      <c r="M19" s="3" t="s">
        <v>200</v>
      </c>
      <c r="N19" s="3"/>
      <c r="O19" s="3"/>
    </row>
    <row r="20" spans="1:15" x14ac:dyDescent="0.25">
      <c r="A20" s="3" t="s">
        <v>198</v>
      </c>
      <c r="B20" s="3" t="s">
        <v>206</v>
      </c>
      <c r="C20" s="3" t="s">
        <v>200</v>
      </c>
      <c r="D20" s="3">
        <v>44.592350000000003</v>
      </c>
      <c r="E20" s="3" t="s">
        <v>200</v>
      </c>
      <c r="F20" s="3" t="s">
        <v>200</v>
      </c>
      <c r="G20" s="3">
        <v>48.171500000000002</v>
      </c>
      <c r="H20" s="3">
        <v>36.397750000000002</v>
      </c>
      <c r="I20" s="3" t="s">
        <v>200</v>
      </c>
      <c r="J20" s="3" t="s">
        <v>200</v>
      </c>
      <c r="K20" s="3" t="s">
        <v>200</v>
      </c>
      <c r="L20" s="3" t="s">
        <v>200</v>
      </c>
      <c r="M20" s="3" t="s">
        <v>200</v>
      </c>
      <c r="N20" s="3"/>
      <c r="O20" s="3"/>
    </row>
    <row r="21" spans="1:15" x14ac:dyDescent="0.25">
      <c r="A21" s="3" t="s">
        <v>207</v>
      </c>
      <c r="B21" s="3" t="s">
        <v>245</v>
      </c>
      <c r="C21" s="3" t="s">
        <v>200</v>
      </c>
      <c r="D21" s="3">
        <v>100</v>
      </c>
      <c r="E21" s="3" t="s">
        <v>200</v>
      </c>
      <c r="F21" s="3" t="s">
        <v>200</v>
      </c>
      <c r="G21" s="3">
        <v>100</v>
      </c>
      <c r="H21" s="3">
        <v>100</v>
      </c>
      <c r="I21" s="3" t="s">
        <v>200</v>
      </c>
      <c r="J21" s="3" t="s">
        <v>200</v>
      </c>
      <c r="K21" s="3" t="s">
        <v>200</v>
      </c>
      <c r="L21" s="3" t="s">
        <v>200</v>
      </c>
      <c r="M21" s="3" t="s">
        <v>200</v>
      </c>
      <c r="N21" s="3"/>
      <c r="O21" s="3"/>
    </row>
    <row r="22" spans="1:15" x14ac:dyDescent="0.25">
      <c r="A22" s="3" t="s">
        <v>207</v>
      </c>
      <c r="B22" s="3" t="s">
        <v>209</v>
      </c>
      <c r="C22" s="3">
        <v>66.78622</v>
      </c>
      <c r="D22" s="3">
        <v>71.116240000000005</v>
      </c>
      <c r="E22" s="3">
        <v>77.389439999999993</v>
      </c>
      <c r="F22" s="3">
        <v>83.211569999999995</v>
      </c>
      <c r="G22" s="3" t="s">
        <v>200</v>
      </c>
      <c r="H22" s="3" t="s">
        <v>200</v>
      </c>
      <c r="I22" s="3" t="s">
        <v>200</v>
      </c>
      <c r="J22" s="3" t="s">
        <v>200</v>
      </c>
      <c r="K22" s="3" t="s">
        <v>200</v>
      </c>
      <c r="L22" s="3" t="s">
        <v>200</v>
      </c>
      <c r="M22" s="3" t="s">
        <v>200</v>
      </c>
      <c r="N22" s="3"/>
      <c r="O22" s="3"/>
    </row>
    <row r="23" spans="1:15" x14ac:dyDescent="0.25">
      <c r="A23" s="3" t="s">
        <v>207</v>
      </c>
      <c r="B23" s="3" t="s">
        <v>211</v>
      </c>
      <c r="C23" s="3" t="s">
        <v>200</v>
      </c>
      <c r="D23" s="3" t="s">
        <v>200</v>
      </c>
      <c r="E23" s="3" t="s">
        <v>200</v>
      </c>
      <c r="F23" s="3" t="s">
        <v>200</v>
      </c>
      <c r="G23" s="3">
        <v>20.68336</v>
      </c>
      <c r="H23" s="3" t="s">
        <v>200</v>
      </c>
      <c r="I23" s="3" t="s">
        <v>200</v>
      </c>
      <c r="J23" s="3">
        <v>20.838940000000001</v>
      </c>
      <c r="K23" s="3">
        <v>20.170269999999999</v>
      </c>
      <c r="L23" s="3" t="s">
        <v>200</v>
      </c>
      <c r="M23" s="3" t="s">
        <v>200</v>
      </c>
      <c r="N23" s="3"/>
      <c r="O23" s="3"/>
    </row>
    <row r="24" spans="1:15" x14ac:dyDescent="0.25">
      <c r="A24" s="3" t="s">
        <v>207</v>
      </c>
      <c r="B24" s="3" t="s">
        <v>212</v>
      </c>
      <c r="C24" s="3" t="s">
        <v>200</v>
      </c>
      <c r="D24" s="3" t="s">
        <v>200</v>
      </c>
      <c r="E24" s="3">
        <v>44.3596</v>
      </c>
      <c r="F24" s="3">
        <v>45.495179999999998</v>
      </c>
      <c r="G24" s="3">
        <v>31.847200000000001</v>
      </c>
      <c r="H24" s="3">
        <v>31.277450000000002</v>
      </c>
      <c r="I24" s="3" t="s">
        <v>200</v>
      </c>
      <c r="J24" s="3">
        <v>55.257040000000003</v>
      </c>
      <c r="K24" s="3">
        <v>53.110129999999998</v>
      </c>
      <c r="L24" s="3">
        <v>47.509459999999997</v>
      </c>
      <c r="M24" s="3" t="s">
        <v>200</v>
      </c>
      <c r="N24" s="3"/>
      <c r="O24" s="3"/>
    </row>
    <row r="25" spans="1:15" x14ac:dyDescent="0.25">
      <c r="A25" s="3" t="s">
        <v>207</v>
      </c>
      <c r="B25" s="3" t="s">
        <v>213</v>
      </c>
      <c r="C25" s="3" t="s">
        <v>200</v>
      </c>
      <c r="D25" s="3">
        <v>82.964619999999996</v>
      </c>
      <c r="E25" s="3">
        <v>83.475470000000001</v>
      </c>
      <c r="F25" s="3">
        <v>89.170450000000002</v>
      </c>
      <c r="G25" s="3" t="s">
        <v>200</v>
      </c>
      <c r="H25" s="3">
        <v>51.52581</v>
      </c>
      <c r="I25" s="3">
        <v>58.91901</v>
      </c>
      <c r="J25" s="3">
        <v>57.984549999999999</v>
      </c>
      <c r="K25" s="3" t="s">
        <v>200</v>
      </c>
      <c r="L25" s="3" t="s">
        <v>200</v>
      </c>
      <c r="M25" s="3" t="s">
        <v>200</v>
      </c>
      <c r="N25" s="3"/>
      <c r="O25" s="3"/>
    </row>
    <row r="26" spans="1:15" x14ac:dyDescent="0.25">
      <c r="A26" s="3" t="s">
        <v>207</v>
      </c>
      <c r="B26" s="3" t="s">
        <v>214</v>
      </c>
      <c r="C26" s="3" t="s">
        <v>200</v>
      </c>
      <c r="D26" s="3" t="s">
        <v>200</v>
      </c>
      <c r="E26" s="3">
        <v>79.669420000000002</v>
      </c>
      <c r="F26" s="3">
        <v>84.537819999999996</v>
      </c>
      <c r="G26" s="3">
        <v>86.545450000000002</v>
      </c>
      <c r="H26" s="3">
        <v>98.865480000000005</v>
      </c>
      <c r="I26" s="3">
        <v>88.714730000000003</v>
      </c>
      <c r="J26" s="3">
        <v>90.236220000000003</v>
      </c>
      <c r="K26" s="3">
        <v>100</v>
      </c>
      <c r="L26" s="3">
        <v>89.39828</v>
      </c>
      <c r="M26" s="3" t="s">
        <v>200</v>
      </c>
      <c r="N26" s="3"/>
      <c r="O26" s="3"/>
    </row>
    <row r="27" spans="1:15" x14ac:dyDescent="0.25">
      <c r="A27" s="3" t="s">
        <v>218</v>
      </c>
      <c r="B27" s="3" t="s">
        <v>219</v>
      </c>
      <c r="C27" s="3" t="s">
        <v>200</v>
      </c>
      <c r="D27" s="3" t="s">
        <v>200</v>
      </c>
      <c r="E27" s="3" t="s">
        <v>200</v>
      </c>
      <c r="F27" s="3" t="s">
        <v>200</v>
      </c>
      <c r="G27" s="3" t="s">
        <v>200</v>
      </c>
      <c r="H27" s="3" t="s">
        <v>200</v>
      </c>
      <c r="I27" s="3">
        <v>67.339420000000004</v>
      </c>
      <c r="J27" s="3" t="s">
        <v>200</v>
      </c>
      <c r="K27" s="3">
        <v>81.885859999999994</v>
      </c>
      <c r="L27" s="3">
        <v>82.914429999999996</v>
      </c>
      <c r="M27" s="3" t="s">
        <v>200</v>
      </c>
      <c r="N27" s="3"/>
      <c r="O27" s="3"/>
    </row>
    <row r="28" spans="1:15" x14ac:dyDescent="0.25">
      <c r="A28" s="3" t="s">
        <v>218</v>
      </c>
      <c r="B28" s="3" t="s">
        <v>247</v>
      </c>
      <c r="C28" s="3" t="s">
        <v>200</v>
      </c>
      <c r="D28" s="3" t="s">
        <v>200</v>
      </c>
      <c r="E28" s="3" t="s">
        <v>200</v>
      </c>
      <c r="F28" s="3" t="s">
        <v>200</v>
      </c>
      <c r="G28" s="3">
        <v>86.871300000000005</v>
      </c>
      <c r="H28" s="3" t="s">
        <v>200</v>
      </c>
      <c r="I28" s="3" t="s">
        <v>200</v>
      </c>
      <c r="J28" s="3">
        <v>97.213189999999997</v>
      </c>
      <c r="K28" s="3" t="s">
        <v>200</v>
      </c>
      <c r="L28" s="3">
        <v>92.546239999999997</v>
      </c>
      <c r="M28" s="3" t="s">
        <v>200</v>
      </c>
      <c r="N28" s="3"/>
      <c r="O28" s="3"/>
    </row>
    <row r="29" spans="1:15" x14ac:dyDescent="0.25">
      <c r="A29" s="3" t="s">
        <v>218</v>
      </c>
      <c r="B29" s="3" t="s">
        <v>220</v>
      </c>
      <c r="C29" s="3" t="s">
        <v>200</v>
      </c>
      <c r="D29" s="3" t="s">
        <v>200</v>
      </c>
      <c r="E29" s="3" t="s">
        <v>200</v>
      </c>
      <c r="F29" s="3" t="s">
        <v>200</v>
      </c>
      <c r="G29" s="3" t="s">
        <v>200</v>
      </c>
      <c r="H29" s="3" t="s">
        <v>200</v>
      </c>
      <c r="I29" s="3" t="s">
        <v>200</v>
      </c>
      <c r="J29" s="3">
        <v>100</v>
      </c>
      <c r="K29" s="3">
        <v>100</v>
      </c>
      <c r="L29" s="3">
        <v>100</v>
      </c>
      <c r="M29" s="3" t="s">
        <v>200</v>
      </c>
      <c r="N29" s="3"/>
      <c r="O29" s="3"/>
    </row>
    <row r="30" spans="1:15" x14ac:dyDescent="0.25">
      <c r="A30" s="3" t="s">
        <v>218</v>
      </c>
      <c r="B30" s="3" t="s">
        <v>221</v>
      </c>
      <c r="C30" s="3" t="s">
        <v>200</v>
      </c>
      <c r="D30" s="3" t="s">
        <v>200</v>
      </c>
      <c r="E30" s="3" t="s">
        <v>200</v>
      </c>
      <c r="F30" s="3" t="s">
        <v>200</v>
      </c>
      <c r="G30" s="3" t="s">
        <v>200</v>
      </c>
      <c r="H30" s="3" t="s">
        <v>200</v>
      </c>
      <c r="I30" s="3" t="s">
        <v>200</v>
      </c>
      <c r="J30" s="3">
        <v>100</v>
      </c>
      <c r="K30" s="3">
        <v>100</v>
      </c>
      <c r="L30" s="3" t="s">
        <v>200</v>
      </c>
      <c r="M30" s="3" t="s">
        <v>200</v>
      </c>
      <c r="N30" s="3"/>
      <c r="O30" s="3"/>
    </row>
    <row r="31" spans="1:15" x14ac:dyDescent="0.25">
      <c r="A31" s="3" t="s">
        <v>222</v>
      </c>
      <c r="B31" s="3" t="s">
        <v>223</v>
      </c>
      <c r="C31" s="3" t="s">
        <v>200</v>
      </c>
      <c r="D31" s="3" t="s">
        <v>200</v>
      </c>
      <c r="E31" s="3" t="s">
        <v>200</v>
      </c>
      <c r="F31" s="3" t="s">
        <v>200</v>
      </c>
      <c r="G31" s="3" t="s">
        <v>200</v>
      </c>
      <c r="H31" s="3">
        <v>51.48986</v>
      </c>
      <c r="I31" s="3" t="s">
        <v>200</v>
      </c>
      <c r="J31" s="3" t="s">
        <v>200</v>
      </c>
      <c r="K31" s="3" t="s">
        <v>200</v>
      </c>
      <c r="L31" s="3" t="s">
        <v>200</v>
      </c>
      <c r="M31" s="3" t="s">
        <v>200</v>
      </c>
      <c r="N31" s="3"/>
      <c r="O31" s="3"/>
    </row>
    <row r="32" spans="1:15" x14ac:dyDescent="0.25">
      <c r="A32" s="3" t="s">
        <v>222</v>
      </c>
      <c r="B32" s="3" t="s">
        <v>225</v>
      </c>
      <c r="C32" s="3">
        <v>72.965239999999994</v>
      </c>
      <c r="D32" s="3">
        <v>74.266670000000005</v>
      </c>
      <c r="E32" s="3">
        <v>75.863929999999996</v>
      </c>
      <c r="F32" s="3">
        <v>76.313540000000003</v>
      </c>
      <c r="G32" s="3" t="s">
        <v>200</v>
      </c>
      <c r="H32" s="3">
        <v>73.23169</v>
      </c>
      <c r="I32" s="3" t="s">
        <v>200</v>
      </c>
      <c r="J32" s="3" t="s">
        <v>200</v>
      </c>
      <c r="K32" s="3" t="s">
        <v>200</v>
      </c>
      <c r="L32" s="3" t="s">
        <v>200</v>
      </c>
      <c r="M32" s="3" t="s">
        <v>200</v>
      </c>
      <c r="N32" s="3"/>
      <c r="O32" s="3"/>
    </row>
    <row r="33" spans="1:15" x14ac:dyDescent="0.25">
      <c r="A33" s="3" t="s">
        <v>222</v>
      </c>
      <c r="B33" s="3" t="s">
        <v>226</v>
      </c>
      <c r="C33" s="3" t="s">
        <v>200</v>
      </c>
      <c r="D33" s="3" t="s">
        <v>200</v>
      </c>
      <c r="E33" s="3" t="s">
        <v>200</v>
      </c>
      <c r="F33" s="3" t="s">
        <v>200</v>
      </c>
      <c r="G33" s="3" t="s">
        <v>200</v>
      </c>
      <c r="H33" s="3">
        <v>100</v>
      </c>
      <c r="I33" s="3">
        <v>88.864900000000006</v>
      </c>
      <c r="J33" s="3" t="s">
        <v>200</v>
      </c>
      <c r="K33" s="3" t="s">
        <v>200</v>
      </c>
      <c r="L33" s="3" t="s">
        <v>200</v>
      </c>
      <c r="M33" s="3" t="s">
        <v>200</v>
      </c>
      <c r="N33" s="3"/>
      <c r="O33" s="3"/>
    </row>
    <row r="34" spans="1:15" x14ac:dyDescent="0.25">
      <c r="A34" s="3" t="s">
        <v>222</v>
      </c>
      <c r="B34" s="3" t="s">
        <v>248</v>
      </c>
      <c r="C34" s="3">
        <v>59.740180000000002</v>
      </c>
      <c r="D34" s="3">
        <v>59.362659999999998</v>
      </c>
      <c r="E34" s="3">
        <v>64.665139999999994</v>
      </c>
      <c r="F34" s="3">
        <v>65.617980000000003</v>
      </c>
      <c r="G34" s="3" t="s">
        <v>200</v>
      </c>
      <c r="H34" s="3" t="s">
        <v>200</v>
      </c>
      <c r="I34" s="3" t="s">
        <v>200</v>
      </c>
      <c r="J34" s="3" t="s">
        <v>200</v>
      </c>
      <c r="K34" s="3" t="s">
        <v>200</v>
      </c>
      <c r="L34" s="3" t="s">
        <v>200</v>
      </c>
      <c r="M34" s="3" t="s">
        <v>200</v>
      </c>
      <c r="N34" s="3"/>
      <c r="O34" s="3"/>
    </row>
    <row r="35" spans="1:15" x14ac:dyDescent="0.25">
      <c r="A35" s="3" t="s">
        <v>222</v>
      </c>
      <c r="B35" s="3" t="s">
        <v>249</v>
      </c>
      <c r="C35" s="3">
        <v>75.297110000000004</v>
      </c>
      <c r="D35" s="3">
        <v>79.775440000000003</v>
      </c>
      <c r="E35" s="3">
        <v>84.14667</v>
      </c>
      <c r="F35" s="3">
        <v>86.86927</v>
      </c>
      <c r="G35" s="3">
        <v>88.769620000000003</v>
      </c>
      <c r="H35" s="3">
        <v>84.92604</v>
      </c>
      <c r="I35" s="3" t="s">
        <v>200</v>
      </c>
      <c r="J35" s="3" t="s">
        <v>200</v>
      </c>
      <c r="K35" s="3" t="s">
        <v>200</v>
      </c>
      <c r="L35" s="3" t="s">
        <v>200</v>
      </c>
      <c r="M35" s="3" t="s">
        <v>200</v>
      </c>
      <c r="N35" s="3"/>
      <c r="O35" s="3"/>
    </row>
    <row r="36" spans="1:15" x14ac:dyDescent="0.25">
      <c r="A36" s="3" t="s">
        <v>222</v>
      </c>
      <c r="B36" s="3" t="s">
        <v>266</v>
      </c>
      <c r="C36" s="3" t="s">
        <v>200</v>
      </c>
      <c r="D36" s="3" t="s">
        <v>200</v>
      </c>
      <c r="E36" s="3" t="s">
        <v>200</v>
      </c>
      <c r="F36" s="3" t="s">
        <v>200</v>
      </c>
      <c r="G36" s="3" t="s">
        <v>200</v>
      </c>
      <c r="H36" s="3" t="s">
        <v>200</v>
      </c>
      <c r="I36" s="3">
        <v>100</v>
      </c>
      <c r="J36" s="3" t="s">
        <v>200</v>
      </c>
      <c r="K36" s="3" t="s">
        <v>200</v>
      </c>
      <c r="L36" s="3" t="s">
        <v>200</v>
      </c>
      <c r="M36" s="3" t="s">
        <v>200</v>
      </c>
      <c r="N36" s="3"/>
      <c r="O36" s="3"/>
    </row>
    <row r="37" spans="1:15" x14ac:dyDescent="0.25">
      <c r="A37" s="3" t="s">
        <v>222</v>
      </c>
      <c r="B37" s="3" t="s">
        <v>227</v>
      </c>
      <c r="C37" s="3" t="s">
        <v>200</v>
      </c>
      <c r="D37" s="3" t="s">
        <v>200</v>
      </c>
      <c r="E37" s="3">
        <v>71.091260000000005</v>
      </c>
      <c r="F37" s="3">
        <v>72.950569999999999</v>
      </c>
      <c r="G37" s="3" t="s">
        <v>200</v>
      </c>
      <c r="H37" s="3" t="s">
        <v>200</v>
      </c>
      <c r="I37" s="3" t="s">
        <v>200</v>
      </c>
      <c r="J37" s="3" t="s">
        <v>200</v>
      </c>
      <c r="K37" s="3" t="s">
        <v>200</v>
      </c>
      <c r="L37" s="3" t="s">
        <v>200</v>
      </c>
      <c r="M37" s="3" t="s">
        <v>200</v>
      </c>
      <c r="N37" s="3"/>
      <c r="O37" s="3"/>
    </row>
    <row r="38" spans="1:15" x14ac:dyDescent="0.25">
      <c r="A38" s="3" t="s">
        <v>228</v>
      </c>
      <c r="B38" s="3" t="s">
        <v>229</v>
      </c>
      <c r="C38" s="3" t="s">
        <v>200</v>
      </c>
      <c r="D38" s="3" t="s">
        <v>200</v>
      </c>
      <c r="E38" s="3" t="s">
        <v>200</v>
      </c>
      <c r="F38" s="3" t="s">
        <v>200</v>
      </c>
      <c r="G38" s="3" t="s">
        <v>200</v>
      </c>
      <c r="H38" s="3">
        <v>20.02656</v>
      </c>
      <c r="I38" s="3">
        <v>18.028359999999999</v>
      </c>
      <c r="J38" s="3" t="s">
        <v>200</v>
      </c>
      <c r="K38" s="3" t="s">
        <v>200</v>
      </c>
      <c r="L38" s="3" t="s">
        <v>200</v>
      </c>
      <c r="M38" s="3" t="s">
        <v>200</v>
      </c>
      <c r="N38" s="3"/>
      <c r="O38" s="3"/>
    </row>
    <row r="39" spans="1:15" x14ac:dyDescent="0.25">
      <c r="A39" s="3" t="s">
        <v>228</v>
      </c>
      <c r="B39" s="3" t="s">
        <v>230</v>
      </c>
      <c r="C39" s="3" t="s">
        <v>200</v>
      </c>
      <c r="D39" s="3">
        <v>48.033670000000001</v>
      </c>
      <c r="E39" s="3">
        <v>48.329700000000003</v>
      </c>
      <c r="F39" s="3">
        <v>48.861829999999998</v>
      </c>
      <c r="G39" s="3">
        <v>46.911000000000001</v>
      </c>
      <c r="H39" s="3">
        <v>59.962949999999999</v>
      </c>
      <c r="I39" s="3">
        <v>59.521810000000002</v>
      </c>
      <c r="J39" s="3">
        <v>58.233969999999999</v>
      </c>
      <c r="K39" s="3">
        <v>59.750570000000003</v>
      </c>
      <c r="L39" s="3">
        <v>60.834440000000001</v>
      </c>
      <c r="M39" s="3" t="s">
        <v>200</v>
      </c>
      <c r="N39" s="3"/>
      <c r="O39" s="3"/>
    </row>
    <row r="40" spans="1:15" x14ac:dyDescent="0.25">
      <c r="A40" s="3" t="s">
        <v>228</v>
      </c>
      <c r="B40" s="3" t="s">
        <v>231</v>
      </c>
      <c r="C40" s="3">
        <v>81.260649999999998</v>
      </c>
      <c r="D40" s="3" t="s">
        <v>200</v>
      </c>
      <c r="E40" s="3">
        <v>86.093789999999998</v>
      </c>
      <c r="F40" s="3" t="s">
        <v>200</v>
      </c>
      <c r="G40" s="3">
        <v>86.883049999999997</v>
      </c>
      <c r="H40" s="3" t="s">
        <v>200</v>
      </c>
      <c r="I40" s="3">
        <v>89.96396</v>
      </c>
      <c r="J40" s="3">
        <v>93.689449999999994</v>
      </c>
      <c r="K40" s="3">
        <v>96.011560000000003</v>
      </c>
      <c r="L40" s="3" t="s">
        <v>200</v>
      </c>
      <c r="M40" s="3" t="s">
        <v>200</v>
      </c>
      <c r="N40" s="3"/>
      <c r="O40" s="3"/>
    </row>
    <row r="41" spans="1:15" x14ac:dyDescent="0.25">
      <c r="A41" s="3" t="s">
        <v>228</v>
      </c>
      <c r="B41" s="3" t="s">
        <v>232</v>
      </c>
      <c r="C41" s="3" t="s">
        <v>200</v>
      </c>
      <c r="D41" s="3" t="s">
        <v>200</v>
      </c>
      <c r="E41" s="3" t="s">
        <v>200</v>
      </c>
      <c r="F41" s="3" t="s">
        <v>200</v>
      </c>
      <c r="G41" s="3">
        <v>100</v>
      </c>
      <c r="H41" s="3" t="s">
        <v>200</v>
      </c>
      <c r="I41" s="3">
        <v>100</v>
      </c>
      <c r="J41" s="3" t="s">
        <v>200</v>
      </c>
      <c r="K41" s="3">
        <v>100</v>
      </c>
      <c r="L41" s="3">
        <v>100</v>
      </c>
      <c r="M41" s="3" t="s">
        <v>200</v>
      </c>
      <c r="N41" s="3"/>
      <c r="O41" s="3"/>
    </row>
    <row r="42" spans="1:15" x14ac:dyDescent="0.25">
      <c r="A42" s="3" t="s">
        <v>228</v>
      </c>
      <c r="B42" s="3" t="s">
        <v>233</v>
      </c>
      <c r="C42" s="3" t="s">
        <v>200</v>
      </c>
      <c r="D42" s="3" t="s">
        <v>200</v>
      </c>
      <c r="E42" s="3" t="s">
        <v>200</v>
      </c>
      <c r="F42" s="3">
        <v>89.793499999999995</v>
      </c>
      <c r="G42" s="3">
        <v>93.900549999999996</v>
      </c>
      <c r="H42" s="3">
        <v>91.745279999999994</v>
      </c>
      <c r="I42" s="3" t="s">
        <v>200</v>
      </c>
      <c r="J42" s="3">
        <v>94.927430000000001</v>
      </c>
      <c r="K42" s="3">
        <v>100</v>
      </c>
      <c r="L42" s="3">
        <v>95.905779999999993</v>
      </c>
      <c r="M42" s="3" t="s">
        <v>200</v>
      </c>
      <c r="N42" s="3"/>
      <c r="O42" s="3"/>
    </row>
    <row r="43" spans="1:15" x14ac:dyDescent="0.25">
      <c r="A43" s="3" t="s">
        <v>228</v>
      </c>
      <c r="B43" s="3" t="s">
        <v>234</v>
      </c>
      <c r="C43" s="3">
        <v>70.414779999999993</v>
      </c>
      <c r="D43" s="3">
        <v>70.412559999999999</v>
      </c>
      <c r="E43" s="3">
        <v>71.692279999999997</v>
      </c>
      <c r="F43" s="3">
        <v>72.779269999999997</v>
      </c>
      <c r="G43" s="3">
        <v>72.308629999999994</v>
      </c>
      <c r="H43" s="3">
        <v>73.677359999999993</v>
      </c>
      <c r="I43" s="3">
        <v>75.74897</v>
      </c>
      <c r="J43" s="3">
        <v>76.151129999999995</v>
      </c>
      <c r="K43" s="3">
        <v>77.109780000000001</v>
      </c>
      <c r="L43" s="3" t="s">
        <v>200</v>
      </c>
      <c r="M43" s="3" t="s">
        <v>200</v>
      </c>
      <c r="N43" s="3"/>
      <c r="O43" s="3"/>
    </row>
    <row r="44" spans="1:15" x14ac:dyDescent="0.25">
      <c r="A44" s="3" t="s">
        <v>228</v>
      </c>
      <c r="B44" s="3" t="s">
        <v>236</v>
      </c>
      <c r="C44" s="3" t="s">
        <v>200</v>
      </c>
      <c r="D44" s="3" t="s">
        <v>200</v>
      </c>
      <c r="E44" s="3" t="s">
        <v>200</v>
      </c>
      <c r="F44" s="3" t="s">
        <v>200</v>
      </c>
      <c r="G44" s="3">
        <v>54.634700000000002</v>
      </c>
      <c r="H44" s="3">
        <v>61.723689999999998</v>
      </c>
      <c r="I44" s="3" t="s">
        <v>200</v>
      </c>
      <c r="J44" s="3" t="s">
        <v>200</v>
      </c>
      <c r="K44" s="3" t="s">
        <v>200</v>
      </c>
      <c r="L44" s="3" t="s">
        <v>200</v>
      </c>
      <c r="M44" s="3" t="s">
        <v>200</v>
      </c>
      <c r="N44" s="3"/>
      <c r="O44" s="3"/>
    </row>
    <row r="45" spans="1:15" x14ac:dyDescent="0.25">
      <c r="A45" s="3" t="s">
        <v>228</v>
      </c>
      <c r="B45" s="3" t="s">
        <v>238</v>
      </c>
      <c r="C45" s="3">
        <v>16.581199999999999</v>
      </c>
      <c r="D45" s="3" t="s">
        <v>200</v>
      </c>
      <c r="E45" s="3" t="s">
        <v>200</v>
      </c>
      <c r="F45" s="3" t="s">
        <v>200</v>
      </c>
      <c r="G45" s="3" t="s">
        <v>200</v>
      </c>
      <c r="H45" s="3" t="s">
        <v>200</v>
      </c>
      <c r="I45" s="3" t="s">
        <v>200</v>
      </c>
      <c r="J45" s="3" t="s">
        <v>200</v>
      </c>
      <c r="K45" s="3" t="s">
        <v>200</v>
      </c>
      <c r="L45" s="3" t="s">
        <v>200</v>
      </c>
      <c r="M45" s="3" t="s">
        <v>200</v>
      </c>
      <c r="N45" s="3"/>
      <c r="O45" s="3"/>
    </row>
    <row r="46" spans="1:15" x14ac:dyDescent="0.25">
      <c r="A46" s="3" t="s">
        <v>228</v>
      </c>
      <c r="B46" s="3" t="s">
        <v>253</v>
      </c>
      <c r="C46" s="3">
        <v>45.93253</v>
      </c>
      <c r="D46" s="3" t="s">
        <v>200</v>
      </c>
      <c r="E46" s="3" t="s">
        <v>200</v>
      </c>
      <c r="F46" s="3" t="s">
        <v>200</v>
      </c>
      <c r="G46" s="3" t="s">
        <v>200</v>
      </c>
      <c r="H46" s="3" t="s">
        <v>200</v>
      </c>
      <c r="I46" s="3" t="s">
        <v>200</v>
      </c>
      <c r="J46" s="3" t="s">
        <v>200</v>
      </c>
      <c r="K46" s="3" t="s">
        <v>200</v>
      </c>
      <c r="L46" s="3" t="s">
        <v>200</v>
      </c>
      <c r="M46" s="3" t="s">
        <v>200</v>
      </c>
      <c r="N46" s="3"/>
      <c r="O46" s="3"/>
    </row>
    <row r="47" spans="1:15" x14ac:dyDescent="0.25">
      <c r="A47" s="3" t="s">
        <v>228</v>
      </c>
      <c r="B47" s="3" t="s">
        <v>239</v>
      </c>
      <c r="C47" s="3" t="s">
        <v>200</v>
      </c>
      <c r="D47" s="3">
        <v>39.425849999999997</v>
      </c>
      <c r="E47" s="3">
        <v>45.190190000000001</v>
      </c>
      <c r="F47" s="3">
        <v>55.484659999999998</v>
      </c>
      <c r="G47" s="3">
        <v>61.49653</v>
      </c>
      <c r="H47" s="3">
        <v>72.455449999999999</v>
      </c>
      <c r="I47" s="3" t="s">
        <v>200</v>
      </c>
      <c r="J47" s="3" t="s">
        <v>200</v>
      </c>
      <c r="K47" s="3" t="s">
        <v>200</v>
      </c>
      <c r="L47" s="3" t="s">
        <v>200</v>
      </c>
      <c r="M47" s="3" t="s">
        <v>200</v>
      </c>
      <c r="N47" s="3"/>
      <c r="O47" s="3"/>
    </row>
    <row r="48" spans="1:15" x14ac:dyDescent="0.25">
      <c r="A48" s="3" t="s">
        <v>228</v>
      </c>
      <c r="B48" s="3" t="s">
        <v>240</v>
      </c>
      <c r="C48" s="3" t="s">
        <v>200</v>
      </c>
      <c r="D48" s="3">
        <v>61.2074</v>
      </c>
      <c r="E48" s="3">
        <v>62.639319999999998</v>
      </c>
      <c r="F48" s="3">
        <v>64.250349999999997</v>
      </c>
      <c r="G48" s="3" t="s">
        <v>200</v>
      </c>
      <c r="H48" s="3">
        <v>70.330070000000006</v>
      </c>
      <c r="I48" s="3" t="s">
        <v>200</v>
      </c>
      <c r="J48" s="3" t="s">
        <v>200</v>
      </c>
      <c r="K48" s="3" t="s">
        <v>200</v>
      </c>
      <c r="L48" s="3" t="s">
        <v>200</v>
      </c>
      <c r="M48" s="3" t="s">
        <v>200</v>
      </c>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182</v>
      </c>
    </row>
    <row r="8" spans="1:15" x14ac:dyDescent="0.25">
      <c r="A8" t="s">
        <v>183</v>
      </c>
    </row>
    <row r="9" spans="1:15" x14ac:dyDescent="0.25">
      <c r="A9" t="s">
        <v>267</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v>53.030299999999997</v>
      </c>
      <c r="E14" s="3">
        <v>74.702889999999996</v>
      </c>
      <c r="F14" s="3" t="s">
        <v>200</v>
      </c>
      <c r="G14" s="3" t="s">
        <v>200</v>
      </c>
      <c r="H14" s="3">
        <v>100</v>
      </c>
      <c r="I14" s="3">
        <v>100</v>
      </c>
      <c r="J14" s="3">
        <v>100</v>
      </c>
      <c r="K14" s="3">
        <v>100</v>
      </c>
      <c r="L14" s="3" t="s">
        <v>200</v>
      </c>
      <c r="M14" s="3" t="s">
        <v>200</v>
      </c>
      <c r="N14" s="3"/>
      <c r="O14" s="3"/>
    </row>
    <row r="15" spans="1:15" x14ac:dyDescent="0.25">
      <c r="A15" s="3" t="s">
        <v>198</v>
      </c>
      <c r="B15" s="3" t="s">
        <v>201</v>
      </c>
      <c r="C15" s="3" t="s">
        <v>200</v>
      </c>
      <c r="D15" s="3" t="s">
        <v>200</v>
      </c>
      <c r="E15" s="3" t="s">
        <v>200</v>
      </c>
      <c r="F15" s="3">
        <v>54.64969</v>
      </c>
      <c r="G15" s="3">
        <v>62.97766</v>
      </c>
      <c r="H15" s="3">
        <v>63.209240000000001</v>
      </c>
      <c r="I15" s="3" t="s">
        <v>200</v>
      </c>
      <c r="J15" s="3" t="s">
        <v>200</v>
      </c>
      <c r="K15" s="3" t="s">
        <v>200</v>
      </c>
      <c r="L15" s="3" t="s">
        <v>200</v>
      </c>
      <c r="M15" s="3" t="s">
        <v>200</v>
      </c>
      <c r="N15" s="3"/>
      <c r="O15" s="3"/>
    </row>
    <row r="16" spans="1:15" x14ac:dyDescent="0.25">
      <c r="A16" s="3" t="s">
        <v>198</v>
      </c>
      <c r="B16" s="3" t="s">
        <v>265</v>
      </c>
      <c r="C16" s="3" t="s">
        <v>200</v>
      </c>
      <c r="D16" s="3" t="s">
        <v>200</v>
      </c>
      <c r="E16" s="3" t="s">
        <v>200</v>
      </c>
      <c r="F16" s="3" t="s">
        <v>200</v>
      </c>
      <c r="G16" s="3" t="s">
        <v>200</v>
      </c>
      <c r="H16" s="3" t="s">
        <v>200</v>
      </c>
      <c r="I16" s="3">
        <v>49.086759999999998</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t="s">
        <v>200</v>
      </c>
      <c r="H17" s="3" t="s">
        <v>200</v>
      </c>
      <c r="I17" s="3">
        <v>44.130800000000001</v>
      </c>
      <c r="J17" s="3" t="s">
        <v>200</v>
      </c>
      <c r="K17" s="3" t="s">
        <v>200</v>
      </c>
      <c r="L17" s="3" t="s">
        <v>200</v>
      </c>
      <c r="M17" s="3" t="s">
        <v>200</v>
      </c>
      <c r="N17" s="3"/>
      <c r="O17" s="3"/>
    </row>
    <row r="18" spans="1:15" x14ac:dyDescent="0.25">
      <c r="A18" s="3" t="s">
        <v>198</v>
      </c>
      <c r="B18" s="3" t="s">
        <v>203</v>
      </c>
      <c r="C18" s="3" t="s">
        <v>200</v>
      </c>
      <c r="D18" s="3" t="s">
        <v>200</v>
      </c>
      <c r="E18" s="3">
        <v>96.227540000000005</v>
      </c>
      <c r="F18" s="3" t="s">
        <v>200</v>
      </c>
      <c r="G18" s="3" t="s">
        <v>200</v>
      </c>
      <c r="H18" s="3" t="s">
        <v>200</v>
      </c>
      <c r="I18" s="3" t="s">
        <v>200</v>
      </c>
      <c r="J18" s="3" t="s">
        <v>200</v>
      </c>
      <c r="K18" s="3" t="s">
        <v>200</v>
      </c>
      <c r="L18" s="3" t="s">
        <v>200</v>
      </c>
      <c r="M18" s="3" t="s">
        <v>200</v>
      </c>
      <c r="N18" s="3"/>
      <c r="O18" s="3"/>
    </row>
    <row r="19" spans="1:15" x14ac:dyDescent="0.25">
      <c r="A19" s="3" t="s">
        <v>198</v>
      </c>
      <c r="B19" s="3" t="s">
        <v>204</v>
      </c>
      <c r="C19" s="3">
        <v>31.522590000000001</v>
      </c>
      <c r="D19" s="3" t="s">
        <v>200</v>
      </c>
      <c r="E19" s="3" t="s">
        <v>200</v>
      </c>
      <c r="F19" s="3">
        <v>21.183240000000001</v>
      </c>
      <c r="G19" s="3">
        <v>22.34571</v>
      </c>
      <c r="H19" s="3" t="s">
        <v>200</v>
      </c>
      <c r="I19" s="3" t="s">
        <v>200</v>
      </c>
      <c r="J19" s="3" t="s">
        <v>200</v>
      </c>
      <c r="K19" s="3" t="s">
        <v>200</v>
      </c>
      <c r="L19" s="3" t="s">
        <v>200</v>
      </c>
      <c r="M19" s="3" t="s">
        <v>200</v>
      </c>
      <c r="N19" s="3"/>
      <c r="O19" s="3"/>
    </row>
    <row r="20" spans="1:15" x14ac:dyDescent="0.25">
      <c r="A20" s="3" t="s">
        <v>198</v>
      </c>
      <c r="B20" s="3" t="s">
        <v>206</v>
      </c>
      <c r="C20" s="3" t="s">
        <v>200</v>
      </c>
      <c r="D20" s="3">
        <v>49.166670000000003</v>
      </c>
      <c r="E20" s="3" t="s">
        <v>200</v>
      </c>
      <c r="F20" s="3" t="s">
        <v>200</v>
      </c>
      <c r="G20" s="3">
        <v>82.916669999999996</v>
      </c>
      <c r="H20" s="3">
        <v>56.94444</v>
      </c>
      <c r="I20" s="3" t="s">
        <v>200</v>
      </c>
      <c r="J20" s="3" t="s">
        <v>200</v>
      </c>
      <c r="K20" s="3" t="s">
        <v>200</v>
      </c>
      <c r="L20" s="3" t="s">
        <v>200</v>
      </c>
      <c r="M20" s="3" t="s">
        <v>200</v>
      </c>
      <c r="N20" s="3"/>
      <c r="O20" s="3"/>
    </row>
    <row r="21" spans="1:15" x14ac:dyDescent="0.25">
      <c r="A21" s="3" t="s">
        <v>207</v>
      </c>
      <c r="B21" s="3" t="s">
        <v>245</v>
      </c>
      <c r="C21" s="3" t="s">
        <v>200</v>
      </c>
      <c r="D21" s="3">
        <v>100</v>
      </c>
      <c r="E21" s="3" t="s">
        <v>200</v>
      </c>
      <c r="F21" s="3" t="s">
        <v>200</v>
      </c>
      <c r="G21" s="3">
        <v>100</v>
      </c>
      <c r="H21" s="3">
        <v>100</v>
      </c>
      <c r="I21" s="3" t="s">
        <v>200</v>
      </c>
      <c r="J21" s="3" t="s">
        <v>200</v>
      </c>
      <c r="K21" s="3" t="s">
        <v>200</v>
      </c>
      <c r="L21" s="3" t="s">
        <v>200</v>
      </c>
      <c r="M21" s="3" t="s">
        <v>200</v>
      </c>
      <c r="N21" s="3"/>
      <c r="O21" s="3"/>
    </row>
    <row r="22" spans="1:15" x14ac:dyDescent="0.25">
      <c r="A22" s="3" t="s">
        <v>207</v>
      </c>
      <c r="B22" s="3" t="s">
        <v>209</v>
      </c>
      <c r="C22" s="3">
        <v>64.833010000000002</v>
      </c>
      <c r="D22" s="3">
        <v>76.507940000000005</v>
      </c>
      <c r="E22" s="3">
        <v>79.513890000000004</v>
      </c>
      <c r="F22" s="3">
        <v>86.574449999999999</v>
      </c>
      <c r="G22" s="3" t="s">
        <v>200</v>
      </c>
      <c r="H22" s="3" t="s">
        <v>200</v>
      </c>
      <c r="I22" s="3" t="s">
        <v>200</v>
      </c>
      <c r="J22" s="3" t="s">
        <v>200</v>
      </c>
      <c r="K22" s="3" t="s">
        <v>200</v>
      </c>
      <c r="L22" s="3" t="s">
        <v>200</v>
      </c>
      <c r="M22" s="3" t="s">
        <v>200</v>
      </c>
      <c r="N22" s="3"/>
      <c r="O22" s="3"/>
    </row>
    <row r="23" spans="1:15" x14ac:dyDescent="0.25">
      <c r="A23" s="3" t="s">
        <v>207</v>
      </c>
      <c r="B23" s="3" t="s">
        <v>211</v>
      </c>
      <c r="C23" s="3" t="s">
        <v>200</v>
      </c>
      <c r="D23" s="3" t="s">
        <v>200</v>
      </c>
      <c r="E23" s="3" t="s">
        <v>200</v>
      </c>
      <c r="F23" s="3" t="s">
        <v>200</v>
      </c>
      <c r="G23" s="3">
        <v>22.32855</v>
      </c>
      <c r="H23" s="3" t="s">
        <v>200</v>
      </c>
      <c r="I23" s="3" t="s">
        <v>200</v>
      </c>
      <c r="J23" s="3">
        <v>23.289000000000001</v>
      </c>
      <c r="K23" s="3">
        <v>23.592749999999999</v>
      </c>
      <c r="L23" s="3" t="s">
        <v>200</v>
      </c>
      <c r="M23" s="3" t="s">
        <v>200</v>
      </c>
      <c r="N23" s="3"/>
      <c r="O23" s="3"/>
    </row>
    <row r="24" spans="1:15" x14ac:dyDescent="0.25">
      <c r="A24" s="3" t="s">
        <v>207</v>
      </c>
      <c r="B24" s="3" t="s">
        <v>212</v>
      </c>
      <c r="C24" s="3" t="s">
        <v>200</v>
      </c>
      <c r="D24" s="3" t="s">
        <v>200</v>
      </c>
      <c r="E24" s="3" t="s">
        <v>200</v>
      </c>
      <c r="F24" s="3">
        <v>45.69012</v>
      </c>
      <c r="G24" s="3">
        <v>32.666429999999998</v>
      </c>
      <c r="H24" s="3">
        <v>33.402589999999996</v>
      </c>
      <c r="I24" s="3" t="s">
        <v>200</v>
      </c>
      <c r="J24" s="3">
        <v>51.688720000000004</v>
      </c>
      <c r="K24" s="3">
        <v>49.235430000000001</v>
      </c>
      <c r="L24" s="3">
        <v>45.639719999999997</v>
      </c>
      <c r="M24" s="3" t="s">
        <v>200</v>
      </c>
      <c r="N24" s="3"/>
      <c r="O24" s="3"/>
    </row>
    <row r="25" spans="1:15" x14ac:dyDescent="0.25">
      <c r="A25" s="3" t="s">
        <v>207</v>
      </c>
      <c r="B25" s="3" t="s">
        <v>213</v>
      </c>
      <c r="C25" s="3" t="s">
        <v>200</v>
      </c>
      <c r="D25" s="3">
        <v>71.967039999999997</v>
      </c>
      <c r="E25" s="3">
        <v>70.776679999999999</v>
      </c>
      <c r="F25" s="3">
        <v>80.568529999999996</v>
      </c>
      <c r="G25" s="3" t="s">
        <v>200</v>
      </c>
      <c r="H25" s="3">
        <v>46.713929999999998</v>
      </c>
      <c r="I25" s="3">
        <v>55.228830000000002</v>
      </c>
      <c r="J25" s="3">
        <v>52.842840000000002</v>
      </c>
      <c r="K25" s="3" t="s">
        <v>200</v>
      </c>
      <c r="L25" s="3" t="s">
        <v>200</v>
      </c>
      <c r="M25" s="3" t="s">
        <v>200</v>
      </c>
      <c r="N25" s="3"/>
      <c r="O25" s="3"/>
    </row>
    <row r="26" spans="1:15" x14ac:dyDescent="0.25">
      <c r="A26" s="3" t="s">
        <v>207</v>
      </c>
      <c r="B26" s="3" t="s">
        <v>214</v>
      </c>
      <c r="C26" s="3" t="s">
        <v>200</v>
      </c>
      <c r="D26" s="3" t="s">
        <v>200</v>
      </c>
      <c r="E26" s="3">
        <v>78.142080000000007</v>
      </c>
      <c r="F26" s="3">
        <v>85.55556</v>
      </c>
      <c r="G26" s="3">
        <v>87.020650000000003</v>
      </c>
      <c r="H26" s="3">
        <v>98.888890000000004</v>
      </c>
      <c r="I26" s="3">
        <v>89.717219999999998</v>
      </c>
      <c r="J26" s="3">
        <v>90.439279999999997</v>
      </c>
      <c r="K26" s="3">
        <v>100</v>
      </c>
      <c r="L26" s="3">
        <v>90.256410000000002</v>
      </c>
      <c r="M26" s="3" t="s">
        <v>200</v>
      </c>
      <c r="N26" s="3"/>
      <c r="O26" s="3"/>
    </row>
    <row r="27" spans="1:15" x14ac:dyDescent="0.25">
      <c r="A27" s="3" t="s">
        <v>218</v>
      </c>
      <c r="B27" s="3" t="s">
        <v>219</v>
      </c>
      <c r="C27" s="3" t="s">
        <v>200</v>
      </c>
      <c r="D27" s="3" t="s">
        <v>200</v>
      </c>
      <c r="E27" s="3" t="s">
        <v>200</v>
      </c>
      <c r="F27" s="3" t="s">
        <v>200</v>
      </c>
      <c r="G27" s="3" t="s">
        <v>200</v>
      </c>
      <c r="H27" s="3" t="s">
        <v>200</v>
      </c>
      <c r="I27" s="3">
        <v>72.079329999999999</v>
      </c>
      <c r="J27" s="3" t="s">
        <v>200</v>
      </c>
      <c r="K27" s="3">
        <v>84.107280000000003</v>
      </c>
      <c r="L27" s="3">
        <v>84.747690000000006</v>
      </c>
      <c r="M27" s="3" t="s">
        <v>200</v>
      </c>
      <c r="N27" s="3"/>
      <c r="O27" s="3"/>
    </row>
    <row r="28" spans="1:15" x14ac:dyDescent="0.25">
      <c r="A28" s="3" t="s">
        <v>218</v>
      </c>
      <c r="B28" s="3" t="s">
        <v>247</v>
      </c>
      <c r="C28" s="3" t="s">
        <v>200</v>
      </c>
      <c r="D28" s="3" t="s">
        <v>200</v>
      </c>
      <c r="E28" s="3" t="s">
        <v>200</v>
      </c>
      <c r="F28" s="3" t="s">
        <v>200</v>
      </c>
      <c r="G28" s="3">
        <v>90.625</v>
      </c>
      <c r="H28" s="3" t="s">
        <v>200</v>
      </c>
      <c r="I28" s="3" t="s">
        <v>200</v>
      </c>
      <c r="J28" s="3">
        <v>85.816329999999994</v>
      </c>
      <c r="K28" s="3" t="s">
        <v>200</v>
      </c>
      <c r="L28" s="3">
        <v>75.568740000000005</v>
      </c>
      <c r="M28" s="3" t="s">
        <v>200</v>
      </c>
      <c r="N28" s="3"/>
      <c r="O28" s="3"/>
    </row>
    <row r="29" spans="1:15" x14ac:dyDescent="0.25">
      <c r="A29" s="3" t="s">
        <v>218</v>
      </c>
      <c r="B29" s="3" t="s">
        <v>220</v>
      </c>
      <c r="C29" s="3" t="s">
        <v>200</v>
      </c>
      <c r="D29" s="3" t="s">
        <v>200</v>
      </c>
      <c r="E29" s="3" t="s">
        <v>200</v>
      </c>
      <c r="F29" s="3" t="s">
        <v>200</v>
      </c>
      <c r="G29" s="3" t="s">
        <v>200</v>
      </c>
      <c r="H29" s="3" t="s">
        <v>200</v>
      </c>
      <c r="I29" s="3" t="s">
        <v>200</v>
      </c>
      <c r="J29" s="3">
        <v>100</v>
      </c>
      <c r="K29" s="3">
        <v>100</v>
      </c>
      <c r="L29" s="3">
        <v>100</v>
      </c>
      <c r="M29" s="3" t="s">
        <v>200</v>
      </c>
      <c r="N29" s="3"/>
      <c r="O29" s="3"/>
    </row>
    <row r="30" spans="1:15" x14ac:dyDescent="0.25">
      <c r="A30" s="3" t="s">
        <v>218</v>
      </c>
      <c r="B30" s="3" t="s">
        <v>221</v>
      </c>
      <c r="C30" s="3" t="s">
        <v>200</v>
      </c>
      <c r="D30" s="3" t="s">
        <v>200</v>
      </c>
      <c r="E30" s="3" t="s">
        <v>200</v>
      </c>
      <c r="F30" s="3" t="s">
        <v>200</v>
      </c>
      <c r="G30" s="3" t="s">
        <v>200</v>
      </c>
      <c r="H30" s="3" t="s">
        <v>200</v>
      </c>
      <c r="I30" s="3" t="s">
        <v>200</v>
      </c>
      <c r="J30" s="3">
        <v>100</v>
      </c>
      <c r="K30" s="3">
        <v>100</v>
      </c>
      <c r="L30" s="3" t="s">
        <v>200</v>
      </c>
      <c r="M30" s="3" t="s">
        <v>200</v>
      </c>
      <c r="N30" s="3"/>
      <c r="O30" s="3"/>
    </row>
    <row r="31" spans="1:15" x14ac:dyDescent="0.25">
      <c r="A31" s="3" t="s">
        <v>222</v>
      </c>
      <c r="B31" s="3" t="s">
        <v>223</v>
      </c>
      <c r="C31" s="3" t="s">
        <v>200</v>
      </c>
      <c r="D31" s="3" t="s">
        <v>200</v>
      </c>
      <c r="E31" s="3" t="s">
        <v>200</v>
      </c>
      <c r="F31" s="3" t="s">
        <v>200</v>
      </c>
      <c r="G31" s="3" t="s">
        <v>200</v>
      </c>
      <c r="H31" s="3">
        <v>55.686979999999998</v>
      </c>
      <c r="I31" s="3" t="s">
        <v>200</v>
      </c>
      <c r="J31" s="3" t="s">
        <v>200</v>
      </c>
      <c r="K31" s="3" t="s">
        <v>200</v>
      </c>
      <c r="L31" s="3" t="s">
        <v>200</v>
      </c>
      <c r="M31" s="3" t="s">
        <v>200</v>
      </c>
      <c r="N31" s="3"/>
      <c r="O31" s="3"/>
    </row>
    <row r="32" spans="1:15" x14ac:dyDescent="0.25">
      <c r="A32" s="3" t="s">
        <v>222</v>
      </c>
      <c r="B32" s="3" t="s">
        <v>225</v>
      </c>
      <c r="C32" s="3">
        <v>69.792109999999994</v>
      </c>
      <c r="D32" s="3">
        <v>72.158869999999993</v>
      </c>
      <c r="E32" s="3">
        <v>73.335800000000006</v>
      </c>
      <c r="F32" s="3">
        <v>74.912890000000004</v>
      </c>
      <c r="G32" s="3" t="s">
        <v>200</v>
      </c>
      <c r="H32" s="3">
        <v>71.948130000000006</v>
      </c>
      <c r="I32" s="3" t="s">
        <v>200</v>
      </c>
      <c r="J32" s="3" t="s">
        <v>200</v>
      </c>
      <c r="K32" s="3" t="s">
        <v>200</v>
      </c>
      <c r="L32" s="3" t="s">
        <v>200</v>
      </c>
      <c r="M32" s="3" t="s">
        <v>200</v>
      </c>
      <c r="N32" s="3"/>
      <c r="O32" s="3"/>
    </row>
    <row r="33" spans="1:15" x14ac:dyDescent="0.25">
      <c r="A33" s="3" t="s">
        <v>222</v>
      </c>
      <c r="B33" s="3" t="s">
        <v>226</v>
      </c>
      <c r="C33" s="3" t="s">
        <v>200</v>
      </c>
      <c r="D33" s="3" t="s">
        <v>200</v>
      </c>
      <c r="E33" s="3" t="s">
        <v>200</v>
      </c>
      <c r="F33" s="3" t="s">
        <v>200</v>
      </c>
      <c r="G33" s="3" t="s">
        <v>200</v>
      </c>
      <c r="H33" s="3">
        <v>100</v>
      </c>
      <c r="I33" s="3">
        <v>91.217110000000005</v>
      </c>
      <c r="J33" s="3" t="s">
        <v>200</v>
      </c>
      <c r="K33" s="3" t="s">
        <v>200</v>
      </c>
      <c r="L33" s="3" t="s">
        <v>200</v>
      </c>
      <c r="M33" s="3" t="s">
        <v>200</v>
      </c>
      <c r="N33" s="3"/>
      <c r="O33" s="3"/>
    </row>
    <row r="34" spans="1:15" x14ac:dyDescent="0.25">
      <c r="A34" s="3" t="s">
        <v>222</v>
      </c>
      <c r="B34" s="3" t="s">
        <v>248</v>
      </c>
      <c r="C34" s="3">
        <v>75.144379999999998</v>
      </c>
      <c r="D34" s="3">
        <v>73.473939999999999</v>
      </c>
      <c r="E34" s="3" t="s">
        <v>200</v>
      </c>
      <c r="F34" s="3">
        <v>77.787180000000006</v>
      </c>
      <c r="G34" s="3" t="s">
        <v>200</v>
      </c>
      <c r="H34" s="3" t="s">
        <v>200</v>
      </c>
      <c r="I34" s="3" t="s">
        <v>200</v>
      </c>
      <c r="J34" s="3" t="s">
        <v>200</v>
      </c>
      <c r="K34" s="3" t="s">
        <v>200</v>
      </c>
      <c r="L34" s="3" t="s">
        <v>200</v>
      </c>
      <c r="M34" s="3" t="s">
        <v>200</v>
      </c>
      <c r="N34" s="3"/>
      <c r="O34" s="3"/>
    </row>
    <row r="35" spans="1:15" x14ac:dyDescent="0.25">
      <c r="A35" s="3" t="s">
        <v>222</v>
      </c>
      <c r="B35" s="3" t="s">
        <v>249</v>
      </c>
      <c r="C35" s="3">
        <v>79.711380000000005</v>
      </c>
      <c r="D35" s="3">
        <v>84.520049999999998</v>
      </c>
      <c r="E35" s="3">
        <v>87.464250000000007</v>
      </c>
      <c r="F35" s="3">
        <v>89.090190000000007</v>
      </c>
      <c r="G35" s="3">
        <v>90.237070000000003</v>
      </c>
      <c r="H35" s="3">
        <v>85.904989999999998</v>
      </c>
      <c r="I35" s="3" t="s">
        <v>200</v>
      </c>
      <c r="J35" s="3" t="s">
        <v>200</v>
      </c>
      <c r="K35" s="3" t="s">
        <v>200</v>
      </c>
      <c r="L35" s="3" t="s">
        <v>200</v>
      </c>
      <c r="M35" s="3" t="s">
        <v>200</v>
      </c>
      <c r="N35" s="3"/>
      <c r="O35" s="3"/>
    </row>
    <row r="36" spans="1:15" x14ac:dyDescent="0.25">
      <c r="A36" s="3" t="s">
        <v>222</v>
      </c>
      <c r="B36" s="3" t="s">
        <v>227</v>
      </c>
      <c r="C36" s="3" t="s">
        <v>200</v>
      </c>
      <c r="D36" s="3" t="s">
        <v>200</v>
      </c>
      <c r="E36" s="3">
        <v>75.144729999999996</v>
      </c>
      <c r="F36" s="3">
        <v>75.074470000000005</v>
      </c>
      <c r="G36" s="3" t="s">
        <v>200</v>
      </c>
      <c r="H36" s="3" t="s">
        <v>200</v>
      </c>
      <c r="I36" s="3" t="s">
        <v>200</v>
      </c>
      <c r="J36" s="3" t="s">
        <v>200</v>
      </c>
      <c r="K36" s="3" t="s">
        <v>200</v>
      </c>
      <c r="L36" s="3" t="s">
        <v>200</v>
      </c>
      <c r="M36" s="3" t="s">
        <v>200</v>
      </c>
      <c r="N36" s="3"/>
      <c r="O36" s="3"/>
    </row>
    <row r="37" spans="1:15" x14ac:dyDescent="0.25">
      <c r="A37" s="3" t="s">
        <v>228</v>
      </c>
      <c r="B37" s="3" t="s">
        <v>229</v>
      </c>
      <c r="C37" s="3" t="s">
        <v>200</v>
      </c>
      <c r="D37" s="3" t="s">
        <v>200</v>
      </c>
      <c r="E37" s="3" t="s">
        <v>200</v>
      </c>
      <c r="F37" s="3" t="s">
        <v>200</v>
      </c>
      <c r="G37" s="3" t="s">
        <v>200</v>
      </c>
      <c r="H37" s="3">
        <v>22.24971</v>
      </c>
      <c r="I37" s="3">
        <v>21.839210000000001</v>
      </c>
      <c r="J37" s="3" t="s">
        <v>200</v>
      </c>
      <c r="K37" s="3" t="s">
        <v>200</v>
      </c>
      <c r="L37" s="3" t="s">
        <v>200</v>
      </c>
      <c r="M37" s="3" t="s">
        <v>200</v>
      </c>
      <c r="N37" s="3"/>
      <c r="O37" s="3"/>
    </row>
    <row r="38" spans="1:15" x14ac:dyDescent="0.25">
      <c r="A38" s="3" t="s">
        <v>228</v>
      </c>
      <c r="B38" s="3" t="s">
        <v>230</v>
      </c>
      <c r="C38" s="3" t="s">
        <v>200</v>
      </c>
      <c r="D38" s="3">
        <v>52.640090000000001</v>
      </c>
      <c r="E38" s="3">
        <v>52.380949999999999</v>
      </c>
      <c r="F38" s="3">
        <v>51.488349999999997</v>
      </c>
      <c r="G38" s="3">
        <v>49.686889999999998</v>
      </c>
      <c r="H38" s="3">
        <v>60.189419999999998</v>
      </c>
      <c r="I38" s="3">
        <v>59.367359999999998</v>
      </c>
      <c r="J38" s="3">
        <v>57.803260000000002</v>
      </c>
      <c r="K38" s="3">
        <v>60.048810000000003</v>
      </c>
      <c r="L38" s="3">
        <v>60.70373</v>
      </c>
      <c r="M38" s="3" t="s">
        <v>200</v>
      </c>
      <c r="N38" s="3"/>
      <c r="O38" s="3"/>
    </row>
    <row r="39" spans="1:15" x14ac:dyDescent="0.25">
      <c r="A39" s="3" t="s">
        <v>228</v>
      </c>
      <c r="B39" s="3" t="s">
        <v>231</v>
      </c>
      <c r="C39" s="3">
        <v>84.753979999999999</v>
      </c>
      <c r="D39" s="3" t="s">
        <v>200</v>
      </c>
      <c r="E39" s="3">
        <v>89.068560000000005</v>
      </c>
      <c r="F39" s="3" t="s">
        <v>200</v>
      </c>
      <c r="G39" s="3">
        <v>90.626940000000005</v>
      </c>
      <c r="H39" s="3" t="s">
        <v>200</v>
      </c>
      <c r="I39" s="3">
        <v>93.229479999999995</v>
      </c>
      <c r="J39" s="3">
        <v>95.657349999999994</v>
      </c>
      <c r="K39" s="3">
        <v>97.357100000000003</v>
      </c>
      <c r="L39" s="3" t="s">
        <v>200</v>
      </c>
      <c r="M39" s="3" t="s">
        <v>200</v>
      </c>
      <c r="N39" s="3"/>
      <c r="O39" s="3"/>
    </row>
    <row r="40" spans="1:15" x14ac:dyDescent="0.25">
      <c r="A40" s="3" t="s">
        <v>228</v>
      </c>
      <c r="B40" s="3" t="s">
        <v>232</v>
      </c>
      <c r="C40" s="3" t="s">
        <v>200</v>
      </c>
      <c r="D40" s="3" t="s">
        <v>200</v>
      </c>
      <c r="E40" s="3" t="s">
        <v>200</v>
      </c>
      <c r="F40" s="3" t="s">
        <v>200</v>
      </c>
      <c r="G40" s="3">
        <v>100</v>
      </c>
      <c r="H40" s="3" t="s">
        <v>200</v>
      </c>
      <c r="I40" s="3">
        <v>100</v>
      </c>
      <c r="J40" s="3" t="s">
        <v>200</v>
      </c>
      <c r="K40" s="3">
        <v>100</v>
      </c>
      <c r="L40" s="3">
        <v>100</v>
      </c>
      <c r="M40" s="3" t="s">
        <v>200</v>
      </c>
      <c r="N40" s="3"/>
      <c r="O40" s="3"/>
    </row>
    <row r="41" spans="1:15" x14ac:dyDescent="0.25">
      <c r="A41" s="3" t="s">
        <v>228</v>
      </c>
      <c r="B41" s="3" t="s">
        <v>233</v>
      </c>
      <c r="C41" s="3" t="s">
        <v>200</v>
      </c>
      <c r="D41" s="3" t="s">
        <v>200</v>
      </c>
      <c r="E41" s="3" t="s">
        <v>200</v>
      </c>
      <c r="F41" s="3">
        <v>87.022900000000007</v>
      </c>
      <c r="G41" s="3">
        <v>93.804029999999997</v>
      </c>
      <c r="H41" s="3">
        <v>90.588239999999999</v>
      </c>
      <c r="I41" s="3" t="s">
        <v>200</v>
      </c>
      <c r="J41" s="3">
        <v>92.780969999999996</v>
      </c>
      <c r="K41" s="3">
        <v>100</v>
      </c>
      <c r="L41" s="3">
        <v>96.188209999999998</v>
      </c>
      <c r="M41" s="3" t="s">
        <v>200</v>
      </c>
      <c r="N41" s="3"/>
      <c r="O41" s="3"/>
    </row>
    <row r="42" spans="1:15" x14ac:dyDescent="0.25">
      <c r="A42" s="3" t="s">
        <v>228</v>
      </c>
      <c r="B42" s="3" t="s">
        <v>234</v>
      </c>
      <c r="C42" s="3">
        <v>82.002139999999997</v>
      </c>
      <c r="D42" s="3">
        <v>82.00094</v>
      </c>
      <c r="E42" s="3" t="s">
        <v>200</v>
      </c>
      <c r="F42" s="3">
        <v>82.964169999999996</v>
      </c>
      <c r="G42" s="3">
        <v>82.148179999999996</v>
      </c>
      <c r="H42" s="3">
        <v>82.640129999999999</v>
      </c>
      <c r="I42" s="3">
        <v>85.675370000000001</v>
      </c>
      <c r="J42" s="3">
        <v>84.256309999999999</v>
      </c>
      <c r="K42" s="3">
        <v>84.01567</v>
      </c>
      <c r="L42" s="3" t="s">
        <v>200</v>
      </c>
      <c r="M42" s="3" t="s">
        <v>200</v>
      </c>
      <c r="N42" s="3"/>
      <c r="O42" s="3"/>
    </row>
    <row r="43" spans="1:15" x14ac:dyDescent="0.25">
      <c r="A43" s="3" t="s">
        <v>228</v>
      </c>
      <c r="B43" s="3" t="s">
        <v>236</v>
      </c>
      <c r="C43" s="3" t="s">
        <v>200</v>
      </c>
      <c r="D43" s="3" t="s">
        <v>200</v>
      </c>
      <c r="E43" s="3" t="s">
        <v>200</v>
      </c>
      <c r="F43" s="3" t="s">
        <v>200</v>
      </c>
      <c r="G43" s="3">
        <v>57.431460000000001</v>
      </c>
      <c r="H43" s="3">
        <v>60.70288</v>
      </c>
      <c r="I43" s="3" t="s">
        <v>200</v>
      </c>
      <c r="J43" s="3" t="s">
        <v>200</v>
      </c>
      <c r="K43" s="3" t="s">
        <v>200</v>
      </c>
      <c r="L43" s="3" t="s">
        <v>200</v>
      </c>
      <c r="M43" s="3" t="s">
        <v>200</v>
      </c>
      <c r="N43" s="3"/>
      <c r="O43" s="3"/>
    </row>
    <row r="44" spans="1:15" x14ac:dyDescent="0.25">
      <c r="A44" s="3" t="s">
        <v>228</v>
      </c>
      <c r="B44" s="3" t="s">
        <v>238</v>
      </c>
      <c r="C44" s="3">
        <v>16.648350000000001</v>
      </c>
      <c r="D44" s="3" t="s">
        <v>200</v>
      </c>
      <c r="E44" s="3" t="s">
        <v>200</v>
      </c>
      <c r="F44" s="3" t="s">
        <v>200</v>
      </c>
      <c r="G44" s="3" t="s">
        <v>200</v>
      </c>
      <c r="H44" s="3" t="s">
        <v>200</v>
      </c>
      <c r="I44" s="3" t="s">
        <v>200</v>
      </c>
      <c r="J44" s="3" t="s">
        <v>200</v>
      </c>
      <c r="K44" s="3" t="s">
        <v>200</v>
      </c>
      <c r="L44" s="3" t="s">
        <v>200</v>
      </c>
      <c r="M44" s="3" t="s">
        <v>200</v>
      </c>
      <c r="N44" s="3"/>
      <c r="O44" s="3"/>
    </row>
    <row r="45" spans="1:15" x14ac:dyDescent="0.25">
      <c r="A45" s="3" t="s">
        <v>228</v>
      </c>
      <c r="B45" s="3" t="s">
        <v>253</v>
      </c>
      <c r="C45" s="3">
        <v>45.962400000000002</v>
      </c>
      <c r="D45" s="3" t="s">
        <v>200</v>
      </c>
      <c r="E45" s="3" t="s">
        <v>200</v>
      </c>
      <c r="F45" s="3" t="s">
        <v>200</v>
      </c>
      <c r="G45" s="3" t="s">
        <v>200</v>
      </c>
      <c r="H45" s="3" t="s">
        <v>200</v>
      </c>
      <c r="I45" s="3" t="s">
        <v>200</v>
      </c>
      <c r="J45" s="3" t="s">
        <v>200</v>
      </c>
      <c r="K45" s="3" t="s">
        <v>200</v>
      </c>
      <c r="L45" s="3" t="s">
        <v>200</v>
      </c>
      <c r="M45" s="3" t="s">
        <v>200</v>
      </c>
      <c r="N45" s="3"/>
      <c r="O45" s="3"/>
    </row>
    <row r="46" spans="1:15" x14ac:dyDescent="0.25">
      <c r="A46" s="3" t="s">
        <v>228</v>
      </c>
      <c r="B46" s="3" t="s">
        <v>239</v>
      </c>
      <c r="C46" s="3" t="s">
        <v>200</v>
      </c>
      <c r="D46" s="3">
        <v>48.68488</v>
      </c>
      <c r="E46" s="3">
        <v>65.75</v>
      </c>
      <c r="F46" s="3">
        <v>58.915430000000001</v>
      </c>
      <c r="G46" s="3">
        <v>69.112970000000004</v>
      </c>
      <c r="H46" s="3">
        <v>84.323610000000002</v>
      </c>
      <c r="I46" s="3" t="s">
        <v>200</v>
      </c>
      <c r="J46" s="3" t="s">
        <v>200</v>
      </c>
      <c r="K46" s="3" t="s">
        <v>200</v>
      </c>
      <c r="L46" s="3" t="s">
        <v>200</v>
      </c>
      <c r="M46" s="3" t="s">
        <v>200</v>
      </c>
      <c r="N46" s="3"/>
      <c r="O46" s="3"/>
    </row>
    <row r="47" spans="1:15" x14ac:dyDescent="0.25">
      <c r="A47" s="3" t="s">
        <v>228</v>
      </c>
      <c r="B47" s="3" t="s">
        <v>240</v>
      </c>
      <c r="C47" s="3" t="s">
        <v>200</v>
      </c>
      <c r="D47" s="3">
        <v>79.104479999999995</v>
      </c>
      <c r="E47" s="3">
        <v>80.526319999999998</v>
      </c>
      <c r="F47" s="3">
        <v>74.990579999999994</v>
      </c>
      <c r="G47" s="3" t="s">
        <v>200</v>
      </c>
      <c r="H47" s="3">
        <v>78.55462</v>
      </c>
      <c r="I47" s="3" t="s">
        <v>200</v>
      </c>
      <c r="J47" s="3" t="s">
        <v>200</v>
      </c>
      <c r="K47" s="3" t="s">
        <v>200</v>
      </c>
      <c r="L47" s="3" t="s">
        <v>200</v>
      </c>
      <c r="M47" s="3" t="s">
        <v>200</v>
      </c>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182</v>
      </c>
    </row>
    <row r="8" spans="1:15" x14ac:dyDescent="0.25">
      <c r="A8" t="s">
        <v>183</v>
      </c>
    </row>
    <row r="9" spans="1:15" x14ac:dyDescent="0.25">
      <c r="A9" t="s">
        <v>268</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v>77.323779999999999</v>
      </c>
      <c r="E14" s="3">
        <v>74.94641</v>
      </c>
      <c r="F14" s="3" t="s">
        <v>200</v>
      </c>
      <c r="G14" s="3" t="s">
        <v>200</v>
      </c>
      <c r="H14" s="3">
        <v>100</v>
      </c>
      <c r="I14" s="3">
        <v>100</v>
      </c>
      <c r="J14" s="3">
        <v>100</v>
      </c>
      <c r="K14" s="3">
        <v>100</v>
      </c>
      <c r="L14" s="3" t="s">
        <v>200</v>
      </c>
      <c r="M14" s="3" t="s">
        <v>200</v>
      </c>
      <c r="N14" s="3"/>
      <c r="O14" s="3"/>
    </row>
    <row r="15" spans="1:15" x14ac:dyDescent="0.25">
      <c r="A15" s="3" t="s">
        <v>198</v>
      </c>
      <c r="B15" s="3" t="s">
        <v>201</v>
      </c>
      <c r="C15" s="3" t="s">
        <v>200</v>
      </c>
      <c r="D15" s="3" t="s">
        <v>200</v>
      </c>
      <c r="E15" s="3" t="s">
        <v>200</v>
      </c>
      <c r="F15" s="3">
        <v>40.784640000000003</v>
      </c>
      <c r="G15" s="3">
        <v>48.951000000000001</v>
      </c>
      <c r="H15" s="3">
        <v>47.812289999999997</v>
      </c>
      <c r="I15" s="3" t="s">
        <v>200</v>
      </c>
      <c r="J15" s="3" t="s">
        <v>200</v>
      </c>
      <c r="K15" s="3" t="s">
        <v>200</v>
      </c>
      <c r="L15" s="3" t="s">
        <v>200</v>
      </c>
      <c r="M15" s="3" t="s">
        <v>200</v>
      </c>
      <c r="N15" s="3"/>
      <c r="O15" s="3"/>
    </row>
    <row r="16" spans="1:15" x14ac:dyDescent="0.25">
      <c r="A16" s="3" t="s">
        <v>198</v>
      </c>
      <c r="B16" s="3" t="s">
        <v>265</v>
      </c>
      <c r="C16" s="3" t="s">
        <v>200</v>
      </c>
      <c r="D16" s="3" t="s">
        <v>200</v>
      </c>
      <c r="E16" s="3" t="s">
        <v>200</v>
      </c>
      <c r="F16" s="3" t="s">
        <v>200</v>
      </c>
      <c r="G16" s="3" t="s">
        <v>200</v>
      </c>
      <c r="H16" s="3" t="s">
        <v>200</v>
      </c>
      <c r="I16" s="3">
        <v>44.808010000000003</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t="s">
        <v>200</v>
      </c>
      <c r="H17" s="3" t="s">
        <v>200</v>
      </c>
      <c r="I17" s="3">
        <v>44.010730000000002</v>
      </c>
      <c r="J17" s="3" t="s">
        <v>200</v>
      </c>
      <c r="K17" s="3" t="s">
        <v>200</v>
      </c>
      <c r="L17" s="3" t="s">
        <v>200</v>
      </c>
      <c r="M17" s="3" t="s">
        <v>200</v>
      </c>
      <c r="N17" s="3"/>
      <c r="O17" s="3"/>
    </row>
    <row r="18" spans="1:15" x14ac:dyDescent="0.25">
      <c r="A18" s="3" t="s">
        <v>198</v>
      </c>
      <c r="B18" s="3" t="s">
        <v>203</v>
      </c>
      <c r="C18" s="3" t="s">
        <v>200</v>
      </c>
      <c r="D18" s="3" t="s">
        <v>200</v>
      </c>
      <c r="E18" s="3">
        <v>55.465290000000003</v>
      </c>
      <c r="F18" s="3" t="s">
        <v>200</v>
      </c>
      <c r="G18" s="3" t="s">
        <v>200</v>
      </c>
      <c r="H18" s="3" t="s">
        <v>200</v>
      </c>
      <c r="I18" s="3" t="s">
        <v>200</v>
      </c>
      <c r="J18" s="3" t="s">
        <v>200</v>
      </c>
      <c r="K18" s="3" t="s">
        <v>200</v>
      </c>
      <c r="L18" s="3" t="s">
        <v>200</v>
      </c>
      <c r="M18" s="3" t="s">
        <v>200</v>
      </c>
      <c r="N18" s="3"/>
      <c r="O18" s="3"/>
    </row>
    <row r="19" spans="1:15" x14ac:dyDescent="0.25">
      <c r="A19" s="3" t="s">
        <v>198</v>
      </c>
      <c r="B19" s="3" t="s">
        <v>204</v>
      </c>
      <c r="C19" s="3">
        <v>32.635440000000003</v>
      </c>
      <c r="D19" s="3" t="s">
        <v>200</v>
      </c>
      <c r="E19" s="3" t="s">
        <v>200</v>
      </c>
      <c r="F19" s="3">
        <v>21.726659999999999</v>
      </c>
      <c r="G19" s="3">
        <v>23.684529999999999</v>
      </c>
      <c r="H19" s="3" t="s">
        <v>200</v>
      </c>
      <c r="I19" s="3" t="s">
        <v>200</v>
      </c>
      <c r="J19" s="3" t="s">
        <v>200</v>
      </c>
      <c r="K19" s="3" t="s">
        <v>200</v>
      </c>
      <c r="L19" s="3" t="s">
        <v>200</v>
      </c>
      <c r="M19" s="3" t="s">
        <v>200</v>
      </c>
      <c r="N19" s="3"/>
      <c r="O19" s="3"/>
    </row>
    <row r="20" spans="1:15" x14ac:dyDescent="0.25">
      <c r="A20" s="3" t="s">
        <v>198</v>
      </c>
      <c r="B20" s="3" t="s">
        <v>206</v>
      </c>
      <c r="C20" s="3" t="s">
        <v>200</v>
      </c>
      <c r="D20" s="3">
        <v>43.451140000000002</v>
      </c>
      <c r="E20" s="3" t="s">
        <v>200</v>
      </c>
      <c r="F20" s="3" t="s">
        <v>200</v>
      </c>
      <c r="G20" s="3">
        <v>33.092219999999998</v>
      </c>
      <c r="H20" s="3">
        <v>25.920680000000001</v>
      </c>
      <c r="I20" s="3" t="s">
        <v>200</v>
      </c>
      <c r="J20" s="3" t="s">
        <v>200</v>
      </c>
      <c r="K20" s="3" t="s">
        <v>200</v>
      </c>
      <c r="L20" s="3" t="s">
        <v>200</v>
      </c>
      <c r="M20" s="3" t="s">
        <v>200</v>
      </c>
      <c r="N20" s="3"/>
      <c r="O20" s="3"/>
    </row>
    <row r="21" spans="1:15" x14ac:dyDescent="0.25">
      <c r="A21" s="3" t="s">
        <v>207</v>
      </c>
      <c r="B21" s="3" t="s">
        <v>245</v>
      </c>
      <c r="C21" s="3" t="s">
        <v>200</v>
      </c>
      <c r="D21" s="3">
        <v>100</v>
      </c>
      <c r="E21" s="3" t="s">
        <v>200</v>
      </c>
      <c r="F21" s="3" t="s">
        <v>200</v>
      </c>
      <c r="G21" s="3">
        <v>100</v>
      </c>
      <c r="H21" s="3">
        <v>100</v>
      </c>
      <c r="I21" s="3" t="s">
        <v>200</v>
      </c>
      <c r="J21" s="3" t="s">
        <v>200</v>
      </c>
      <c r="K21" s="3" t="s">
        <v>200</v>
      </c>
      <c r="L21" s="3" t="s">
        <v>200</v>
      </c>
      <c r="M21" s="3" t="s">
        <v>200</v>
      </c>
      <c r="N21" s="3"/>
      <c r="O21" s="3"/>
    </row>
    <row r="22" spans="1:15" x14ac:dyDescent="0.25">
      <c r="A22" s="3" t="s">
        <v>207</v>
      </c>
      <c r="B22" s="3" t="s">
        <v>209</v>
      </c>
      <c r="C22" s="3">
        <v>67.154769999999999</v>
      </c>
      <c r="D22" s="3">
        <v>70.1982</v>
      </c>
      <c r="E22" s="3">
        <v>76.97166</v>
      </c>
      <c r="F22" s="3">
        <v>82.493049999999997</v>
      </c>
      <c r="G22" s="3" t="s">
        <v>200</v>
      </c>
      <c r="H22" s="3" t="s">
        <v>200</v>
      </c>
      <c r="I22" s="3" t="s">
        <v>200</v>
      </c>
      <c r="J22" s="3" t="s">
        <v>200</v>
      </c>
      <c r="K22" s="3" t="s">
        <v>200</v>
      </c>
      <c r="L22" s="3" t="s">
        <v>200</v>
      </c>
      <c r="M22" s="3" t="s">
        <v>200</v>
      </c>
      <c r="N22" s="3"/>
      <c r="O22" s="3"/>
    </row>
    <row r="23" spans="1:15" x14ac:dyDescent="0.25">
      <c r="A23" s="3" t="s">
        <v>207</v>
      </c>
      <c r="B23" s="3" t="s">
        <v>211</v>
      </c>
      <c r="C23" s="3" t="s">
        <v>200</v>
      </c>
      <c r="D23" s="3" t="s">
        <v>200</v>
      </c>
      <c r="E23" s="3" t="s">
        <v>200</v>
      </c>
      <c r="F23" s="3" t="s">
        <v>200</v>
      </c>
      <c r="G23" s="3">
        <v>19.408359999999998</v>
      </c>
      <c r="H23" s="3" t="s">
        <v>200</v>
      </c>
      <c r="I23" s="3" t="s">
        <v>200</v>
      </c>
      <c r="J23" s="3">
        <v>18.981670000000001</v>
      </c>
      <c r="K23" s="3">
        <v>17.724869999999999</v>
      </c>
      <c r="L23" s="3" t="s">
        <v>200</v>
      </c>
      <c r="M23" s="3" t="s">
        <v>200</v>
      </c>
      <c r="N23" s="3"/>
      <c r="O23" s="3"/>
    </row>
    <row r="24" spans="1:15" x14ac:dyDescent="0.25">
      <c r="A24" s="3" t="s">
        <v>207</v>
      </c>
      <c r="B24" s="3" t="s">
        <v>212</v>
      </c>
      <c r="C24" s="3" t="s">
        <v>200</v>
      </c>
      <c r="D24" s="3" t="s">
        <v>200</v>
      </c>
      <c r="E24" s="3" t="s">
        <v>200</v>
      </c>
      <c r="F24" s="3">
        <v>45.242539999999998</v>
      </c>
      <c r="G24" s="3">
        <v>30.790320000000001</v>
      </c>
      <c r="H24" s="3">
        <v>27.743819999999999</v>
      </c>
      <c r="I24" s="3" t="s">
        <v>200</v>
      </c>
      <c r="J24" s="3">
        <v>60.187640000000002</v>
      </c>
      <c r="K24" s="3">
        <v>58.752200000000002</v>
      </c>
      <c r="L24" s="3">
        <v>50.639319999999998</v>
      </c>
      <c r="M24" s="3" t="s">
        <v>200</v>
      </c>
      <c r="N24" s="3"/>
      <c r="O24" s="3"/>
    </row>
    <row r="25" spans="1:15" x14ac:dyDescent="0.25">
      <c r="A25" s="3" t="s">
        <v>207</v>
      </c>
      <c r="B25" s="3" t="s">
        <v>213</v>
      </c>
      <c r="C25" s="3" t="s">
        <v>200</v>
      </c>
      <c r="D25" s="3">
        <v>87.197999999999993</v>
      </c>
      <c r="E25" s="3">
        <v>88.273499999999999</v>
      </c>
      <c r="F25" s="3">
        <v>92.602739999999997</v>
      </c>
      <c r="G25" s="3" t="s">
        <v>200</v>
      </c>
      <c r="H25" s="3">
        <v>53.594230000000003</v>
      </c>
      <c r="I25" s="3">
        <v>60.527670000000001</v>
      </c>
      <c r="J25" s="3">
        <v>60.281599999999997</v>
      </c>
      <c r="K25" s="3" t="s">
        <v>200</v>
      </c>
      <c r="L25" s="3" t="s">
        <v>200</v>
      </c>
      <c r="M25" s="3" t="s">
        <v>200</v>
      </c>
      <c r="N25" s="3"/>
      <c r="O25" s="3"/>
    </row>
    <row r="26" spans="1:15" x14ac:dyDescent="0.25">
      <c r="A26" s="3" t="s">
        <v>207</v>
      </c>
      <c r="B26" s="3" t="s">
        <v>214</v>
      </c>
      <c r="C26" s="3" t="s">
        <v>200</v>
      </c>
      <c r="D26" s="3" t="s">
        <v>200</v>
      </c>
      <c r="E26" s="3">
        <v>82.008369999999999</v>
      </c>
      <c r="F26" s="3">
        <v>82.978719999999996</v>
      </c>
      <c r="G26" s="3">
        <v>85.781989999999993</v>
      </c>
      <c r="H26" s="3">
        <v>98.832679999999996</v>
      </c>
      <c r="I26" s="3">
        <v>87.148589999999999</v>
      </c>
      <c r="J26" s="3">
        <v>89.919349999999994</v>
      </c>
      <c r="K26" s="3">
        <v>100</v>
      </c>
      <c r="L26" s="3">
        <v>88.311689999999999</v>
      </c>
      <c r="M26" s="3" t="s">
        <v>200</v>
      </c>
      <c r="N26" s="3"/>
      <c r="O26" s="3"/>
    </row>
    <row r="27" spans="1:15" x14ac:dyDescent="0.25">
      <c r="A27" s="3" t="s">
        <v>218</v>
      </c>
      <c r="B27" s="3" t="s">
        <v>219</v>
      </c>
      <c r="C27" s="3" t="s">
        <v>200</v>
      </c>
      <c r="D27" s="3" t="s">
        <v>200</v>
      </c>
      <c r="E27" s="3" t="s">
        <v>200</v>
      </c>
      <c r="F27" s="3" t="s">
        <v>200</v>
      </c>
      <c r="G27" s="3" t="s">
        <v>200</v>
      </c>
      <c r="H27" s="3" t="s">
        <v>200</v>
      </c>
      <c r="I27" s="3">
        <v>63.247860000000003</v>
      </c>
      <c r="J27" s="3" t="s">
        <v>200</v>
      </c>
      <c r="K27" s="3">
        <v>79.858170000000001</v>
      </c>
      <c r="L27" s="3">
        <v>81.209159999999997</v>
      </c>
      <c r="M27" s="3" t="s">
        <v>200</v>
      </c>
      <c r="N27" s="3"/>
      <c r="O27" s="3"/>
    </row>
    <row r="28" spans="1:15" x14ac:dyDescent="0.25">
      <c r="A28" s="3" t="s">
        <v>218</v>
      </c>
      <c r="B28" s="3" t="s">
        <v>247</v>
      </c>
      <c r="C28" s="3" t="s">
        <v>200</v>
      </c>
      <c r="D28" s="3" t="s">
        <v>200</v>
      </c>
      <c r="E28" s="3" t="s">
        <v>200</v>
      </c>
      <c r="F28" s="3" t="s">
        <v>200</v>
      </c>
      <c r="G28" s="3">
        <v>86.367450000000005</v>
      </c>
      <c r="H28" s="3" t="s">
        <v>200</v>
      </c>
      <c r="I28" s="3" t="s">
        <v>200</v>
      </c>
      <c r="J28" s="3">
        <v>98.67662</v>
      </c>
      <c r="K28" s="3" t="s">
        <v>200</v>
      </c>
      <c r="L28" s="3">
        <v>94.686949999999996</v>
      </c>
      <c r="M28" s="3" t="s">
        <v>200</v>
      </c>
      <c r="N28" s="3"/>
      <c r="O28" s="3"/>
    </row>
    <row r="29" spans="1:15" x14ac:dyDescent="0.25">
      <c r="A29" s="3" t="s">
        <v>218</v>
      </c>
      <c r="B29" s="3" t="s">
        <v>220</v>
      </c>
      <c r="C29" s="3" t="s">
        <v>200</v>
      </c>
      <c r="D29" s="3" t="s">
        <v>200</v>
      </c>
      <c r="E29" s="3" t="s">
        <v>200</v>
      </c>
      <c r="F29" s="3" t="s">
        <v>200</v>
      </c>
      <c r="G29" s="3" t="s">
        <v>200</v>
      </c>
      <c r="H29" s="3" t="s">
        <v>200</v>
      </c>
      <c r="I29" s="3" t="s">
        <v>200</v>
      </c>
      <c r="J29" s="3">
        <v>100</v>
      </c>
      <c r="K29" s="3">
        <v>100</v>
      </c>
      <c r="L29" s="3">
        <v>100</v>
      </c>
      <c r="M29" s="3" t="s">
        <v>200</v>
      </c>
      <c r="N29" s="3"/>
      <c r="O29" s="3"/>
    </row>
    <row r="30" spans="1:15" x14ac:dyDescent="0.25">
      <c r="A30" s="3" t="s">
        <v>218</v>
      </c>
      <c r="B30" s="3" t="s">
        <v>221</v>
      </c>
      <c r="C30" s="3" t="s">
        <v>200</v>
      </c>
      <c r="D30" s="3" t="s">
        <v>200</v>
      </c>
      <c r="E30" s="3" t="s">
        <v>200</v>
      </c>
      <c r="F30" s="3" t="s">
        <v>200</v>
      </c>
      <c r="G30" s="3" t="s">
        <v>200</v>
      </c>
      <c r="H30" s="3" t="s">
        <v>200</v>
      </c>
      <c r="I30" s="3" t="s">
        <v>200</v>
      </c>
      <c r="J30" s="3">
        <v>100</v>
      </c>
      <c r="K30" s="3">
        <v>100</v>
      </c>
      <c r="L30" s="3" t="s">
        <v>200</v>
      </c>
      <c r="M30" s="3" t="s">
        <v>200</v>
      </c>
      <c r="N30" s="3"/>
      <c r="O30" s="3"/>
    </row>
    <row r="31" spans="1:15" x14ac:dyDescent="0.25">
      <c r="A31" s="3" t="s">
        <v>222</v>
      </c>
      <c r="B31" s="3" t="s">
        <v>223</v>
      </c>
      <c r="C31" s="3" t="s">
        <v>200</v>
      </c>
      <c r="D31" s="3" t="s">
        <v>200</v>
      </c>
      <c r="E31" s="3" t="s">
        <v>200</v>
      </c>
      <c r="F31" s="3" t="s">
        <v>200</v>
      </c>
      <c r="G31" s="3" t="s">
        <v>200</v>
      </c>
      <c r="H31" s="3">
        <v>49.774760000000001</v>
      </c>
      <c r="I31" s="3" t="s">
        <v>200</v>
      </c>
      <c r="J31" s="3" t="s">
        <v>200</v>
      </c>
      <c r="K31" s="3" t="s">
        <v>200</v>
      </c>
      <c r="L31" s="3" t="s">
        <v>200</v>
      </c>
      <c r="M31" s="3" t="s">
        <v>200</v>
      </c>
      <c r="N31" s="3"/>
      <c r="O31" s="3"/>
    </row>
    <row r="32" spans="1:15" x14ac:dyDescent="0.25">
      <c r="A32" s="3" t="s">
        <v>222</v>
      </c>
      <c r="B32" s="3" t="s">
        <v>225</v>
      </c>
      <c r="C32" s="3">
        <v>75.917879999999997</v>
      </c>
      <c r="D32" s="3">
        <v>76.246769999999998</v>
      </c>
      <c r="E32" s="3">
        <v>78.260869999999997</v>
      </c>
      <c r="F32" s="3">
        <v>77.665660000000003</v>
      </c>
      <c r="G32" s="3" t="s">
        <v>200</v>
      </c>
      <c r="H32" s="3">
        <v>74.5</v>
      </c>
      <c r="I32" s="3" t="s">
        <v>200</v>
      </c>
      <c r="J32" s="3" t="s">
        <v>200</v>
      </c>
      <c r="K32" s="3" t="s">
        <v>200</v>
      </c>
      <c r="L32" s="3" t="s">
        <v>200</v>
      </c>
      <c r="M32" s="3" t="s">
        <v>200</v>
      </c>
      <c r="N32" s="3"/>
      <c r="O32" s="3"/>
    </row>
    <row r="33" spans="1:15" x14ac:dyDescent="0.25">
      <c r="A33" s="3" t="s">
        <v>222</v>
      </c>
      <c r="B33" s="3" t="s">
        <v>226</v>
      </c>
      <c r="C33" s="3" t="s">
        <v>200</v>
      </c>
      <c r="D33" s="3" t="s">
        <v>200</v>
      </c>
      <c r="E33" s="3" t="s">
        <v>200</v>
      </c>
      <c r="F33" s="3" t="s">
        <v>200</v>
      </c>
      <c r="G33" s="3" t="s">
        <v>200</v>
      </c>
      <c r="H33" s="3">
        <v>100</v>
      </c>
      <c r="I33" s="3">
        <v>86.026200000000003</v>
      </c>
      <c r="J33" s="3" t="s">
        <v>200</v>
      </c>
      <c r="K33" s="3" t="s">
        <v>200</v>
      </c>
      <c r="L33" s="3" t="s">
        <v>200</v>
      </c>
      <c r="M33" s="3" t="s">
        <v>200</v>
      </c>
      <c r="N33" s="3"/>
      <c r="O33" s="3"/>
    </row>
    <row r="34" spans="1:15" x14ac:dyDescent="0.25">
      <c r="A34" s="3" t="s">
        <v>222</v>
      </c>
      <c r="B34" s="3" t="s">
        <v>248</v>
      </c>
      <c r="C34" s="3">
        <v>54.031840000000003</v>
      </c>
      <c r="D34" s="3">
        <v>53.817340000000002</v>
      </c>
      <c r="E34" s="3" t="s">
        <v>200</v>
      </c>
      <c r="F34" s="3">
        <v>60.677239999999998</v>
      </c>
      <c r="G34" s="3" t="s">
        <v>200</v>
      </c>
      <c r="H34" s="3" t="s">
        <v>200</v>
      </c>
      <c r="I34" s="3" t="s">
        <v>200</v>
      </c>
      <c r="J34" s="3" t="s">
        <v>200</v>
      </c>
      <c r="K34" s="3" t="s">
        <v>200</v>
      </c>
      <c r="L34" s="3" t="s">
        <v>200</v>
      </c>
      <c r="M34" s="3" t="s">
        <v>200</v>
      </c>
      <c r="N34" s="3"/>
      <c r="O34" s="3"/>
    </row>
    <row r="35" spans="1:15" x14ac:dyDescent="0.25">
      <c r="A35" s="3" t="s">
        <v>222</v>
      </c>
      <c r="B35" s="3" t="s">
        <v>249</v>
      </c>
      <c r="C35" s="3">
        <v>74.331519999999998</v>
      </c>
      <c r="D35" s="3">
        <v>78.655810000000002</v>
      </c>
      <c r="E35" s="3">
        <v>83.36515</v>
      </c>
      <c r="F35" s="3">
        <v>86.283069999999995</v>
      </c>
      <c r="G35" s="3">
        <v>88.381619999999998</v>
      </c>
      <c r="H35" s="3">
        <v>84.660589999999999</v>
      </c>
      <c r="I35" s="3" t="s">
        <v>200</v>
      </c>
      <c r="J35" s="3" t="s">
        <v>200</v>
      </c>
      <c r="K35" s="3" t="s">
        <v>200</v>
      </c>
      <c r="L35" s="3" t="s">
        <v>200</v>
      </c>
      <c r="M35" s="3" t="s">
        <v>200</v>
      </c>
      <c r="N35" s="3"/>
      <c r="O35" s="3"/>
    </row>
    <row r="36" spans="1:15" x14ac:dyDescent="0.25">
      <c r="A36" s="3" t="s">
        <v>222</v>
      </c>
      <c r="B36" s="3" t="s">
        <v>227</v>
      </c>
      <c r="C36" s="3" t="s">
        <v>200</v>
      </c>
      <c r="D36" s="3" t="s">
        <v>200</v>
      </c>
      <c r="E36" s="3">
        <v>67.818029999999993</v>
      </c>
      <c r="F36" s="3">
        <v>71.161580000000001</v>
      </c>
      <c r="G36" s="3" t="s">
        <v>200</v>
      </c>
      <c r="H36" s="3" t="s">
        <v>200</v>
      </c>
      <c r="I36" s="3" t="s">
        <v>200</v>
      </c>
      <c r="J36" s="3" t="s">
        <v>200</v>
      </c>
      <c r="K36" s="3" t="s">
        <v>200</v>
      </c>
      <c r="L36" s="3" t="s">
        <v>200</v>
      </c>
      <c r="M36" s="3" t="s">
        <v>200</v>
      </c>
      <c r="N36" s="3"/>
      <c r="O36" s="3"/>
    </row>
    <row r="37" spans="1:15" x14ac:dyDescent="0.25">
      <c r="A37" s="3" t="s">
        <v>228</v>
      </c>
      <c r="B37" s="3" t="s">
        <v>229</v>
      </c>
      <c r="C37" s="3" t="s">
        <v>200</v>
      </c>
      <c r="D37" s="3" t="s">
        <v>200</v>
      </c>
      <c r="E37" s="3" t="s">
        <v>200</v>
      </c>
      <c r="F37" s="3" t="s">
        <v>200</v>
      </c>
      <c r="G37" s="3" t="s">
        <v>200</v>
      </c>
      <c r="H37" s="3">
        <v>19.719919999999998</v>
      </c>
      <c r="I37" s="3">
        <v>17.60707</v>
      </c>
      <c r="J37" s="3" t="s">
        <v>200</v>
      </c>
      <c r="K37" s="3" t="s">
        <v>200</v>
      </c>
      <c r="L37" s="3" t="s">
        <v>200</v>
      </c>
      <c r="M37" s="3" t="s">
        <v>200</v>
      </c>
      <c r="N37" s="3"/>
      <c r="O37" s="3"/>
    </row>
    <row r="38" spans="1:15" x14ac:dyDescent="0.25">
      <c r="A38" s="3" t="s">
        <v>228</v>
      </c>
      <c r="B38" s="3" t="s">
        <v>230</v>
      </c>
      <c r="C38" s="3" t="s">
        <v>200</v>
      </c>
      <c r="D38" s="3">
        <v>47.138289999999998</v>
      </c>
      <c r="E38" s="3">
        <v>47.528219999999997</v>
      </c>
      <c r="F38" s="3">
        <v>48.348030000000001</v>
      </c>
      <c r="G38" s="3">
        <v>46.364759999999997</v>
      </c>
      <c r="H38" s="3">
        <v>59.918089999999999</v>
      </c>
      <c r="I38" s="3">
        <v>59.551839999999999</v>
      </c>
      <c r="J38" s="3">
        <v>58.322049999999997</v>
      </c>
      <c r="K38" s="3">
        <v>59.689450000000001</v>
      </c>
      <c r="L38" s="3">
        <v>60.861899999999999</v>
      </c>
      <c r="M38" s="3" t="s">
        <v>200</v>
      </c>
      <c r="N38" s="3"/>
      <c r="O38" s="3"/>
    </row>
    <row r="39" spans="1:15" x14ac:dyDescent="0.25">
      <c r="A39" s="3" t="s">
        <v>228</v>
      </c>
      <c r="B39" s="3" t="s">
        <v>231</v>
      </c>
      <c r="C39" s="3">
        <v>78.835980000000006</v>
      </c>
      <c r="D39" s="3" t="s">
        <v>200</v>
      </c>
      <c r="E39" s="3">
        <v>83.947739999999996</v>
      </c>
      <c r="F39" s="3" t="s">
        <v>200</v>
      </c>
      <c r="G39" s="3">
        <v>84.034009999999995</v>
      </c>
      <c r="H39" s="3" t="s">
        <v>200</v>
      </c>
      <c r="I39" s="3">
        <v>87.151700000000005</v>
      </c>
      <c r="J39" s="3">
        <v>91.977230000000006</v>
      </c>
      <c r="K39" s="3">
        <v>94.817239999999998</v>
      </c>
      <c r="L39" s="3" t="s">
        <v>200</v>
      </c>
      <c r="M39" s="3" t="s">
        <v>200</v>
      </c>
      <c r="N39" s="3"/>
      <c r="O39" s="3"/>
    </row>
    <row r="40" spans="1:15" x14ac:dyDescent="0.25">
      <c r="A40" s="3" t="s">
        <v>228</v>
      </c>
      <c r="B40" s="3" t="s">
        <v>232</v>
      </c>
      <c r="C40" s="3" t="s">
        <v>200</v>
      </c>
      <c r="D40" s="3" t="s">
        <v>200</v>
      </c>
      <c r="E40" s="3" t="s">
        <v>200</v>
      </c>
      <c r="F40" s="3" t="s">
        <v>200</v>
      </c>
      <c r="G40" s="3">
        <v>100</v>
      </c>
      <c r="H40" s="3" t="s">
        <v>200</v>
      </c>
      <c r="I40" s="3">
        <v>100</v>
      </c>
      <c r="J40" s="3" t="s">
        <v>200</v>
      </c>
      <c r="K40" s="3">
        <v>100</v>
      </c>
      <c r="L40" s="3">
        <v>100</v>
      </c>
      <c r="M40" s="3" t="s">
        <v>200</v>
      </c>
      <c r="N40" s="3"/>
      <c r="O40" s="3"/>
    </row>
    <row r="41" spans="1:15" x14ac:dyDescent="0.25">
      <c r="A41" s="3" t="s">
        <v>228</v>
      </c>
      <c r="B41" s="3" t="s">
        <v>233</v>
      </c>
      <c r="C41" s="3" t="s">
        <v>200</v>
      </c>
      <c r="D41" s="3" t="s">
        <v>200</v>
      </c>
      <c r="E41" s="3" t="s">
        <v>200</v>
      </c>
      <c r="F41" s="3">
        <v>90.303539999999998</v>
      </c>
      <c r="G41" s="3">
        <v>93.918040000000005</v>
      </c>
      <c r="H41" s="3">
        <v>91.961609999999993</v>
      </c>
      <c r="I41" s="3" t="s">
        <v>200</v>
      </c>
      <c r="J41" s="3">
        <v>95.418700000000001</v>
      </c>
      <c r="K41" s="3">
        <v>100</v>
      </c>
      <c r="L41" s="3">
        <v>95.832040000000006</v>
      </c>
      <c r="M41" s="3" t="s">
        <v>200</v>
      </c>
      <c r="N41" s="3"/>
      <c r="O41" s="3"/>
    </row>
    <row r="42" spans="1:15" x14ac:dyDescent="0.25">
      <c r="A42" s="3" t="s">
        <v>228</v>
      </c>
      <c r="B42" s="3" t="s">
        <v>234</v>
      </c>
      <c r="C42" s="3">
        <v>66.721490000000003</v>
      </c>
      <c r="D42" s="3">
        <v>66.720519999999993</v>
      </c>
      <c r="E42" s="3" t="s">
        <v>200</v>
      </c>
      <c r="F42" s="3">
        <v>69.519450000000006</v>
      </c>
      <c r="G42" s="3">
        <v>69.142259999999993</v>
      </c>
      <c r="H42" s="3">
        <v>70.785330000000002</v>
      </c>
      <c r="I42" s="3">
        <v>72.474230000000006</v>
      </c>
      <c r="J42" s="3">
        <v>73.477040000000002</v>
      </c>
      <c r="K42" s="3">
        <v>74.78407</v>
      </c>
      <c r="L42" s="3" t="s">
        <v>200</v>
      </c>
      <c r="M42" s="3" t="s">
        <v>200</v>
      </c>
      <c r="N42" s="3"/>
      <c r="O42" s="3"/>
    </row>
    <row r="43" spans="1:15" x14ac:dyDescent="0.25">
      <c r="A43" s="3" t="s">
        <v>228</v>
      </c>
      <c r="B43" s="3" t="s">
        <v>236</v>
      </c>
      <c r="C43" s="3" t="s">
        <v>200</v>
      </c>
      <c r="D43" s="3" t="s">
        <v>200</v>
      </c>
      <c r="E43" s="3" t="s">
        <v>200</v>
      </c>
      <c r="F43" s="3" t="s">
        <v>200</v>
      </c>
      <c r="G43" s="3">
        <v>54.498980000000003</v>
      </c>
      <c r="H43" s="3">
        <v>61.778269999999999</v>
      </c>
      <c r="I43" s="3" t="s">
        <v>200</v>
      </c>
      <c r="J43" s="3" t="s">
        <v>200</v>
      </c>
      <c r="K43" s="3" t="s">
        <v>200</v>
      </c>
      <c r="L43" s="3" t="s">
        <v>200</v>
      </c>
      <c r="M43" s="3" t="s">
        <v>200</v>
      </c>
      <c r="N43" s="3"/>
      <c r="O43" s="3"/>
    </row>
    <row r="44" spans="1:15" x14ac:dyDescent="0.25">
      <c r="A44" s="3" t="s">
        <v>228</v>
      </c>
      <c r="B44" s="3" t="s">
        <v>238</v>
      </c>
      <c r="C44" s="3">
        <v>16.56615</v>
      </c>
      <c r="D44" s="3" t="s">
        <v>200</v>
      </c>
      <c r="E44" s="3" t="s">
        <v>200</v>
      </c>
      <c r="F44" s="3" t="s">
        <v>200</v>
      </c>
      <c r="G44" s="3" t="s">
        <v>200</v>
      </c>
      <c r="H44" s="3" t="s">
        <v>200</v>
      </c>
      <c r="I44" s="3" t="s">
        <v>200</v>
      </c>
      <c r="J44" s="3" t="s">
        <v>200</v>
      </c>
      <c r="K44" s="3" t="s">
        <v>200</v>
      </c>
      <c r="L44" s="3" t="s">
        <v>200</v>
      </c>
      <c r="M44" s="3" t="s">
        <v>200</v>
      </c>
      <c r="N44" s="3"/>
      <c r="O44" s="3"/>
    </row>
    <row r="45" spans="1:15" x14ac:dyDescent="0.25">
      <c r="A45" s="3" t="s">
        <v>228</v>
      </c>
      <c r="B45" s="3" t="s">
        <v>253</v>
      </c>
      <c r="C45" s="3">
        <v>45.905099999999997</v>
      </c>
      <c r="D45" s="3" t="s">
        <v>200</v>
      </c>
      <c r="E45" s="3" t="s">
        <v>200</v>
      </c>
      <c r="F45" s="3" t="s">
        <v>200</v>
      </c>
      <c r="G45" s="3" t="s">
        <v>200</v>
      </c>
      <c r="H45" s="3" t="s">
        <v>200</v>
      </c>
      <c r="I45" s="3" t="s">
        <v>200</v>
      </c>
      <c r="J45" s="3" t="s">
        <v>200</v>
      </c>
      <c r="K45" s="3" t="s">
        <v>200</v>
      </c>
      <c r="L45" s="3" t="s">
        <v>200</v>
      </c>
      <c r="M45" s="3" t="s">
        <v>200</v>
      </c>
      <c r="N45" s="3"/>
      <c r="O45" s="3"/>
    </row>
    <row r="46" spans="1:15" x14ac:dyDescent="0.25">
      <c r="A46" s="3" t="s">
        <v>228</v>
      </c>
      <c r="B46" s="3" t="s">
        <v>239</v>
      </c>
      <c r="C46" s="3" t="s">
        <v>200</v>
      </c>
      <c r="D46" s="3">
        <v>37.297130000000003</v>
      </c>
      <c r="E46" s="3">
        <v>40.061700000000002</v>
      </c>
      <c r="F46" s="3">
        <v>54.785800000000002</v>
      </c>
      <c r="G46" s="3">
        <v>59.658250000000002</v>
      </c>
      <c r="H46" s="3">
        <v>68.058760000000007</v>
      </c>
      <c r="I46" s="3" t="s">
        <v>200</v>
      </c>
      <c r="J46" s="3" t="s">
        <v>200</v>
      </c>
      <c r="K46" s="3" t="s">
        <v>200</v>
      </c>
      <c r="L46" s="3" t="s">
        <v>200</v>
      </c>
      <c r="M46" s="3" t="s">
        <v>200</v>
      </c>
      <c r="N46" s="3"/>
      <c r="O46" s="3"/>
    </row>
    <row r="47" spans="1:15" x14ac:dyDescent="0.25">
      <c r="A47" s="3" t="s">
        <v>228</v>
      </c>
      <c r="B47" s="3" t="s">
        <v>240</v>
      </c>
      <c r="C47" s="3" t="s">
        <v>200</v>
      </c>
      <c r="D47" s="3">
        <v>58.657809999999998</v>
      </c>
      <c r="E47" s="3">
        <v>60.122210000000003</v>
      </c>
      <c r="F47" s="3">
        <v>62.62471</v>
      </c>
      <c r="G47" s="3" t="s">
        <v>200</v>
      </c>
      <c r="H47" s="3">
        <v>69.035399999999996</v>
      </c>
      <c r="I47" s="3" t="s">
        <v>200</v>
      </c>
      <c r="J47" s="3" t="s">
        <v>200</v>
      </c>
      <c r="K47" s="3" t="s">
        <v>200</v>
      </c>
      <c r="L47" s="3" t="s">
        <v>200</v>
      </c>
      <c r="M47" s="3" t="s">
        <v>200</v>
      </c>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269</v>
      </c>
    </row>
    <row r="8" spans="1:15" x14ac:dyDescent="0.25">
      <c r="A8" t="s">
        <v>270</v>
      </c>
    </row>
    <row r="9" spans="1:15" x14ac:dyDescent="0.25">
      <c r="A9" t="s">
        <v>271</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69.088989999999995</v>
      </c>
      <c r="H14" s="3" t="s">
        <v>200</v>
      </c>
      <c r="I14" s="3" t="s">
        <v>200</v>
      </c>
      <c r="J14" s="3" t="s">
        <v>200</v>
      </c>
      <c r="K14" s="3" t="s">
        <v>200</v>
      </c>
      <c r="L14" s="3">
        <v>89.77149</v>
      </c>
      <c r="M14" s="3" t="s">
        <v>200</v>
      </c>
      <c r="N14" s="3"/>
      <c r="O14" s="3"/>
    </row>
    <row r="15" spans="1:15" x14ac:dyDescent="0.25">
      <c r="A15" s="3" t="s">
        <v>198</v>
      </c>
      <c r="B15" s="3" t="s">
        <v>201</v>
      </c>
      <c r="C15" s="3" t="s">
        <v>200</v>
      </c>
      <c r="D15" s="3" t="s">
        <v>200</v>
      </c>
      <c r="E15" s="3" t="s">
        <v>200</v>
      </c>
      <c r="F15" s="3" t="s">
        <v>200</v>
      </c>
      <c r="G15" s="3" t="s">
        <v>200</v>
      </c>
      <c r="H15" s="3">
        <v>63.062280000000001</v>
      </c>
      <c r="I15" s="3" t="s">
        <v>200</v>
      </c>
      <c r="J15" s="3">
        <v>60.59966</v>
      </c>
      <c r="K15" s="3" t="s">
        <v>200</v>
      </c>
      <c r="L15" s="3">
        <v>70.771330000000006</v>
      </c>
      <c r="M15" s="3" t="s">
        <v>200</v>
      </c>
      <c r="N15" s="3"/>
      <c r="O15" s="3"/>
    </row>
    <row r="16" spans="1:15" x14ac:dyDescent="0.25">
      <c r="A16" s="3" t="s">
        <v>198</v>
      </c>
      <c r="B16" s="3" t="s">
        <v>265</v>
      </c>
      <c r="C16" s="3" t="s">
        <v>200</v>
      </c>
      <c r="D16" s="3" t="s">
        <v>200</v>
      </c>
      <c r="E16" s="3" t="s">
        <v>200</v>
      </c>
      <c r="F16" s="3" t="s">
        <v>200</v>
      </c>
      <c r="G16" s="3" t="s">
        <v>200</v>
      </c>
      <c r="H16" s="3" t="s">
        <v>200</v>
      </c>
      <c r="I16" s="3">
        <v>100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t="s">
        <v>200</v>
      </c>
      <c r="H17" s="3" t="s">
        <v>200</v>
      </c>
      <c r="I17" s="3">
        <v>75.565610000000007</v>
      </c>
      <c r="J17" s="3">
        <v>84.650109999999998</v>
      </c>
      <c r="K17" s="3">
        <v>82.741119999999995</v>
      </c>
      <c r="L17" s="3">
        <v>83.433729999999997</v>
      </c>
      <c r="M17" s="3" t="s">
        <v>200</v>
      </c>
      <c r="N17" s="3"/>
      <c r="O17" s="3"/>
    </row>
    <row r="18" spans="1:15" x14ac:dyDescent="0.25">
      <c r="A18" s="3" t="s">
        <v>198</v>
      </c>
      <c r="B18" s="3" t="s">
        <v>204</v>
      </c>
      <c r="C18" s="3" t="s">
        <v>200</v>
      </c>
      <c r="D18" s="3" t="s">
        <v>200</v>
      </c>
      <c r="E18" s="3" t="s">
        <v>200</v>
      </c>
      <c r="F18" s="3" t="s">
        <v>200</v>
      </c>
      <c r="G18" s="3">
        <v>100</v>
      </c>
      <c r="H18" s="3" t="s">
        <v>200</v>
      </c>
      <c r="I18" s="3" t="s">
        <v>200</v>
      </c>
      <c r="J18" s="3" t="s">
        <v>200</v>
      </c>
      <c r="K18" s="3">
        <v>100</v>
      </c>
      <c r="L18" s="3" t="s">
        <v>200</v>
      </c>
      <c r="M18" s="3" t="s">
        <v>200</v>
      </c>
      <c r="N18" s="3"/>
      <c r="O18" s="3"/>
    </row>
    <row r="19" spans="1:15" x14ac:dyDescent="0.25">
      <c r="A19" s="3" t="s">
        <v>207</v>
      </c>
      <c r="B19" s="3" t="s">
        <v>208</v>
      </c>
      <c r="C19" s="3" t="s">
        <v>200</v>
      </c>
      <c r="D19" s="3" t="s">
        <v>200</v>
      </c>
      <c r="E19" s="3" t="s">
        <v>200</v>
      </c>
      <c r="F19" s="3" t="s">
        <v>200</v>
      </c>
      <c r="G19" s="3" t="s">
        <v>200</v>
      </c>
      <c r="H19" s="3" t="s">
        <v>200</v>
      </c>
      <c r="I19" s="3" t="s">
        <v>200</v>
      </c>
      <c r="J19" s="3">
        <v>44.023319999999998</v>
      </c>
      <c r="K19" s="3" t="s">
        <v>200</v>
      </c>
      <c r="L19" s="3" t="s">
        <v>200</v>
      </c>
      <c r="M19" s="3" t="s">
        <v>200</v>
      </c>
      <c r="N19" s="3"/>
      <c r="O19" s="3"/>
    </row>
    <row r="20" spans="1:15" x14ac:dyDescent="0.25">
      <c r="A20" s="3" t="s">
        <v>207</v>
      </c>
      <c r="B20" s="3" t="s">
        <v>245</v>
      </c>
      <c r="C20" s="3" t="s">
        <v>200</v>
      </c>
      <c r="D20" s="3" t="s">
        <v>200</v>
      </c>
      <c r="E20" s="3" t="s">
        <v>200</v>
      </c>
      <c r="F20" s="3" t="s">
        <v>200</v>
      </c>
      <c r="G20" s="3" t="s">
        <v>200</v>
      </c>
      <c r="H20" s="3" t="s">
        <v>200</v>
      </c>
      <c r="I20" s="3">
        <v>100</v>
      </c>
      <c r="J20" s="3" t="s">
        <v>200</v>
      </c>
      <c r="K20" s="3">
        <v>100</v>
      </c>
      <c r="L20" s="3" t="s">
        <v>200</v>
      </c>
      <c r="M20" s="3" t="s">
        <v>200</v>
      </c>
      <c r="N20" s="3"/>
      <c r="O20" s="3"/>
    </row>
    <row r="21" spans="1:15" x14ac:dyDescent="0.25">
      <c r="A21" s="3" t="s">
        <v>207</v>
      </c>
      <c r="B21" s="3" t="s">
        <v>209</v>
      </c>
      <c r="C21" s="3" t="s">
        <v>200</v>
      </c>
      <c r="D21" s="3" t="s">
        <v>200</v>
      </c>
      <c r="E21" s="3" t="s">
        <v>200</v>
      </c>
      <c r="F21" s="3">
        <v>50.363900000000001</v>
      </c>
      <c r="G21" s="3" t="s">
        <v>200</v>
      </c>
      <c r="H21" s="3" t="s">
        <v>200</v>
      </c>
      <c r="I21" s="3" t="s">
        <v>200</v>
      </c>
      <c r="J21" s="3" t="s">
        <v>200</v>
      </c>
      <c r="K21" s="3" t="s">
        <v>200</v>
      </c>
      <c r="L21" s="3" t="s">
        <v>200</v>
      </c>
      <c r="M21" s="3" t="s">
        <v>200</v>
      </c>
      <c r="N21" s="3"/>
      <c r="O21" s="3"/>
    </row>
    <row r="22" spans="1:15" x14ac:dyDescent="0.25">
      <c r="A22" s="3" t="s">
        <v>207</v>
      </c>
      <c r="B22" s="3" t="s">
        <v>257</v>
      </c>
      <c r="C22" s="3" t="s">
        <v>200</v>
      </c>
      <c r="D22" s="3" t="s">
        <v>200</v>
      </c>
      <c r="E22" s="3" t="s">
        <v>200</v>
      </c>
      <c r="F22" s="3" t="s">
        <v>200</v>
      </c>
      <c r="G22" s="3" t="s">
        <v>200</v>
      </c>
      <c r="H22" s="3" t="s">
        <v>200</v>
      </c>
      <c r="I22" s="3" t="s">
        <v>200</v>
      </c>
      <c r="J22" s="3">
        <v>100</v>
      </c>
      <c r="K22" s="3" t="s">
        <v>200</v>
      </c>
      <c r="L22" s="3" t="s">
        <v>200</v>
      </c>
      <c r="M22" s="3" t="s">
        <v>200</v>
      </c>
      <c r="N22" s="3"/>
      <c r="O22" s="3"/>
    </row>
    <row r="23" spans="1:15" x14ac:dyDescent="0.25">
      <c r="A23" s="3" t="s">
        <v>207</v>
      </c>
      <c r="B23" s="3" t="s">
        <v>210</v>
      </c>
      <c r="C23" s="3" t="s">
        <v>200</v>
      </c>
      <c r="D23" s="3" t="s">
        <v>200</v>
      </c>
      <c r="E23" s="3" t="s">
        <v>200</v>
      </c>
      <c r="F23" s="3" t="s">
        <v>200</v>
      </c>
      <c r="G23" s="3">
        <v>82.324460000000002</v>
      </c>
      <c r="H23" s="3" t="s">
        <v>200</v>
      </c>
      <c r="I23" s="3" t="s">
        <v>200</v>
      </c>
      <c r="J23" s="3" t="s">
        <v>200</v>
      </c>
      <c r="K23" s="3" t="s">
        <v>200</v>
      </c>
      <c r="L23" s="3" t="s">
        <v>200</v>
      </c>
      <c r="M23" s="3" t="s">
        <v>200</v>
      </c>
      <c r="N23" s="3"/>
      <c r="O23" s="3"/>
    </row>
    <row r="24" spans="1:15" x14ac:dyDescent="0.25">
      <c r="A24" s="3" t="s">
        <v>207</v>
      </c>
      <c r="B24" s="3" t="s">
        <v>211</v>
      </c>
      <c r="C24" s="3" t="s">
        <v>200</v>
      </c>
      <c r="D24" s="3" t="s">
        <v>200</v>
      </c>
      <c r="E24" s="3" t="s">
        <v>200</v>
      </c>
      <c r="F24" s="3" t="s">
        <v>200</v>
      </c>
      <c r="G24" s="3">
        <v>86.993210000000005</v>
      </c>
      <c r="H24" s="3">
        <v>86.710139999999996</v>
      </c>
      <c r="I24" s="3">
        <v>96.081519999999998</v>
      </c>
      <c r="J24" s="3">
        <v>99.792190000000005</v>
      </c>
      <c r="K24" s="3">
        <v>100</v>
      </c>
      <c r="L24" s="3">
        <v>98.590850000000003</v>
      </c>
      <c r="M24" s="3" t="s">
        <v>200</v>
      </c>
      <c r="N24" s="3"/>
      <c r="O24" s="3"/>
    </row>
    <row r="25" spans="1:15" x14ac:dyDescent="0.25">
      <c r="A25" s="3" t="s">
        <v>207</v>
      </c>
      <c r="B25" s="3" t="s">
        <v>212</v>
      </c>
      <c r="C25" s="3" t="s">
        <v>200</v>
      </c>
      <c r="D25" s="3" t="s">
        <v>200</v>
      </c>
      <c r="E25" s="3" t="s">
        <v>200</v>
      </c>
      <c r="F25" s="3">
        <v>100</v>
      </c>
      <c r="G25" s="3">
        <v>100</v>
      </c>
      <c r="H25" s="3">
        <v>100</v>
      </c>
      <c r="I25" s="3">
        <v>100</v>
      </c>
      <c r="J25" s="3">
        <v>100</v>
      </c>
      <c r="K25" s="3">
        <v>100</v>
      </c>
      <c r="L25" s="3">
        <v>100</v>
      </c>
      <c r="M25" s="3" t="s">
        <v>200</v>
      </c>
      <c r="N25" s="3"/>
      <c r="O25" s="3"/>
    </row>
    <row r="26" spans="1:15" x14ac:dyDescent="0.25">
      <c r="A26" s="3" t="s">
        <v>207</v>
      </c>
      <c r="B26" s="3" t="s">
        <v>213</v>
      </c>
      <c r="C26" s="3" t="s">
        <v>200</v>
      </c>
      <c r="D26" s="3" t="s">
        <v>200</v>
      </c>
      <c r="E26" s="3" t="s">
        <v>200</v>
      </c>
      <c r="F26" s="3" t="s">
        <v>200</v>
      </c>
      <c r="G26" s="3">
        <v>56.518949999999997</v>
      </c>
      <c r="H26" s="3" t="s">
        <v>200</v>
      </c>
      <c r="I26" s="3">
        <v>87.898960000000002</v>
      </c>
      <c r="J26" s="3">
        <v>85.231939999999994</v>
      </c>
      <c r="K26" s="3">
        <v>86.210189999999997</v>
      </c>
      <c r="L26" s="3">
        <v>89.207909999999998</v>
      </c>
      <c r="M26" s="3" t="s">
        <v>200</v>
      </c>
      <c r="N26" s="3"/>
      <c r="O26" s="3"/>
    </row>
    <row r="27" spans="1:15" x14ac:dyDescent="0.25">
      <c r="A27" s="3" t="s">
        <v>207</v>
      </c>
      <c r="B27" s="3" t="s">
        <v>214</v>
      </c>
      <c r="C27" s="3" t="s">
        <v>200</v>
      </c>
      <c r="D27" s="3" t="s">
        <v>200</v>
      </c>
      <c r="E27" s="3" t="s">
        <v>200</v>
      </c>
      <c r="F27" s="3">
        <v>60.512819999999998</v>
      </c>
      <c r="G27" s="3">
        <v>66.120220000000003</v>
      </c>
      <c r="H27" s="3">
        <v>81.176469999999995</v>
      </c>
      <c r="I27" s="3">
        <v>91.397850000000005</v>
      </c>
      <c r="J27" s="3">
        <v>91.005290000000002</v>
      </c>
      <c r="K27" s="3">
        <v>89.880949999999999</v>
      </c>
      <c r="L27" s="3">
        <v>88.023949999999999</v>
      </c>
      <c r="M27" s="3" t="s">
        <v>200</v>
      </c>
      <c r="N27" s="3"/>
      <c r="O27" s="3"/>
    </row>
    <row r="28" spans="1:15" x14ac:dyDescent="0.25">
      <c r="A28" s="3" t="s">
        <v>207</v>
      </c>
      <c r="B28" s="3" t="s">
        <v>215</v>
      </c>
      <c r="C28" s="3" t="s">
        <v>200</v>
      </c>
      <c r="D28" s="3" t="s">
        <v>200</v>
      </c>
      <c r="E28" s="3" t="s">
        <v>200</v>
      </c>
      <c r="F28" s="3" t="s">
        <v>200</v>
      </c>
      <c r="G28" s="3" t="s">
        <v>200</v>
      </c>
      <c r="H28" s="3">
        <v>87.30059</v>
      </c>
      <c r="I28" s="3" t="s">
        <v>200</v>
      </c>
      <c r="J28" s="3" t="s">
        <v>200</v>
      </c>
      <c r="K28" s="3" t="s">
        <v>200</v>
      </c>
      <c r="L28" s="3" t="s">
        <v>200</v>
      </c>
      <c r="M28" s="3" t="s">
        <v>200</v>
      </c>
      <c r="N28" s="3"/>
      <c r="O28" s="3"/>
    </row>
    <row r="29" spans="1:15" x14ac:dyDescent="0.25">
      <c r="A29" s="3" t="s">
        <v>207</v>
      </c>
      <c r="B29" s="3" t="s">
        <v>261</v>
      </c>
      <c r="C29" s="3" t="s">
        <v>200</v>
      </c>
      <c r="D29" s="3" t="s">
        <v>200</v>
      </c>
      <c r="E29" s="3" t="s">
        <v>200</v>
      </c>
      <c r="F29" s="3" t="s">
        <v>200</v>
      </c>
      <c r="G29" s="3">
        <v>96.00676</v>
      </c>
      <c r="H29" s="3" t="s">
        <v>200</v>
      </c>
      <c r="I29" s="3" t="s">
        <v>200</v>
      </c>
      <c r="J29" s="3" t="s">
        <v>200</v>
      </c>
      <c r="K29" s="3" t="s">
        <v>200</v>
      </c>
      <c r="L29" s="3" t="s">
        <v>200</v>
      </c>
      <c r="M29" s="3" t="s">
        <v>200</v>
      </c>
      <c r="N29" s="3"/>
      <c r="O29" s="3"/>
    </row>
    <row r="30" spans="1:15" x14ac:dyDescent="0.25">
      <c r="A30" s="3" t="s">
        <v>207</v>
      </c>
      <c r="B30" s="3" t="s">
        <v>216</v>
      </c>
      <c r="C30" s="3" t="s">
        <v>200</v>
      </c>
      <c r="D30" s="3" t="s">
        <v>200</v>
      </c>
      <c r="E30" s="3" t="s">
        <v>200</v>
      </c>
      <c r="F30" s="3" t="s">
        <v>200</v>
      </c>
      <c r="G30" s="3" t="s">
        <v>200</v>
      </c>
      <c r="H30" s="3">
        <v>68.686059999999998</v>
      </c>
      <c r="I30" s="3">
        <v>55.399610000000003</v>
      </c>
      <c r="J30" s="3">
        <v>39.99494</v>
      </c>
      <c r="K30" s="3" t="s">
        <v>200</v>
      </c>
      <c r="L30" s="3" t="s">
        <v>200</v>
      </c>
      <c r="M30" s="3" t="s">
        <v>200</v>
      </c>
      <c r="N30" s="3"/>
      <c r="O30" s="3"/>
    </row>
    <row r="31" spans="1:15" x14ac:dyDescent="0.25">
      <c r="A31" s="3" t="s">
        <v>207</v>
      </c>
      <c r="B31" s="3" t="s">
        <v>217</v>
      </c>
      <c r="C31" s="3" t="s">
        <v>200</v>
      </c>
      <c r="D31" s="3" t="s">
        <v>200</v>
      </c>
      <c r="E31" s="3">
        <v>89.328490000000002</v>
      </c>
      <c r="F31" s="3" t="s">
        <v>200</v>
      </c>
      <c r="G31" s="3">
        <v>48.897060000000003</v>
      </c>
      <c r="H31" s="3" t="s">
        <v>200</v>
      </c>
      <c r="I31" s="3" t="s">
        <v>200</v>
      </c>
      <c r="J31" s="3" t="s">
        <v>200</v>
      </c>
      <c r="K31" s="3" t="s">
        <v>200</v>
      </c>
      <c r="L31" s="3">
        <v>77.775080000000003</v>
      </c>
      <c r="M31" s="3" t="s">
        <v>200</v>
      </c>
      <c r="N31" s="3"/>
      <c r="O31" s="3"/>
    </row>
    <row r="32" spans="1:15" x14ac:dyDescent="0.25">
      <c r="A32" s="3" t="s">
        <v>218</v>
      </c>
      <c r="B32" s="3" t="s">
        <v>219</v>
      </c>
      <c r="C32" s="3" t="s">
        <v>200</v>
      </c>
      <c r="D32" s="3" t="s">
        <v>200</v>
      </c>
      <c r="E32" s="3" t="s">
        <v>200</v>
      </c>
      <c r="F32" s="3" t="s">
        <v>200</v>
      </c>
      <c r="G32" s="3" t="s">
        <v>200</v>
      </c>
      <c r="H32" s="3" t="s">
        <v>200</v>
      </c>
      <c r="I32" s="3">
        <v>100</v>
      </c>
      <c r="J32" s="3" t="s">
        <v>200</v>
      </c>
      <c r="K32" s="3" t="s">
        <v>200</v>
      </c>
      <c r="L32" s="3">
        <v>100</v>
      </c>
      <c r="M32" s="3" t="s">
        <v>200</v>
      </c>
      <c r="N32" s="3"/>
      <c r="O32" s="3"/>
    </row>
    <row r="33" spans="1:15" x14ac:dyDescent="0.25">
      <c r="A33" s="3" t="s">
        <v>218</v>
      </c>
      <c r="B33" s="3" t="s">
        <v>221</v>
      </c>
      <c r="C33" s="3" t="s">
        <v>200</v>
      </c>
      <c r="D33" s="3" t="s">
        <v>200</v>
      </c>
      <c r="E33" s="3" t="s">
        <v>200</v>
      </c>
      <c r="F33" s="3" t="s">
        <v>200</v>
      </c>
      <c r="G33" s="3" t="s">
        <v>200</v>
      </c>
      <c r="H33" s="3">
        <v>99.529679999999999</v>
      </c>
      <c r="I33" s="3" t="s">
        <v>200</v>
      </c>
      <c r="J33" s="3" t="s">
        <v>200</v>
      </c>
      <c r="K33" s="3" t="s">
        <v>200</v>
      </c>
      <c r="L33" s="3" t="s">
        <v>200</v>
      </c>
      <c r="M33" s="3" t="s">
        <v>200</v>
      </c>
      <c r="N33" s="3"/>
      <c r="O33" s="3"/>
    </row>
    <row r="34" spans="1:15" x14ac:dyDescent="0.25">
      <c r="A34" s="3" t="s">
        <v>222</v>
      </c>
      <c r="B34" s="3" t="s">
        <v>223</v>
      </c>
      <c r="C34" s="3" t="s">
        <v>200</v>
      </c>
      <c r="D34" s="3" t="s">
        <v>200</v>
      </c>
      <c r="E34" s="3" t="s">
        <v>200</v>
      </c>
      <c r="F34" s="3" t="s">
        <v>200</v>
      </c>
      <c r="G34" s="3" t="s">
        <v>200</v>
      </c>
      <c r="H34" s="3" t="s">
        <v>200</v>
      </c>
      <c r="I34" s="3">
        <v>71.62379</v>
      </c>
      <c r="J34" s="3" t="s">
        <v>200</v>
      </c>
      <c r="K34" s="3" t="s">
        <v>200</v>
      </c>
      <c r="L34" s="3" t="s">
        <v>200</v>
      </c>
      <c r="M34" s="3" t="s">
        <v>200</v>
      </c>
      <c r="N34" s="3"/>
      <c r="O34" s="3"/>
    </row>
    <row r="35" spans="1:15" x14ac:dyDescent="0.25">
      <c r="A35" s="3" t="s">
        <v>222</v>
      </c>
      <c r="B35" s="3" t="s">
        <v>224</v>
      </c>
      <c r="C35" s="3" t="s">
        <v>200</v>
      </c>
      <c r="D35" s="3" t="s">
        <v>200</v>
      </c>
      <c r="E35" s="3">
        <v>54.633899999999997</v>
      </c>
      <c r="F35" s="3">
        <v>55.03707</v>
      </c>
      <c r="G35" s="3" t="s">
        <v>200</v>
      </c>
      <c r="H35" s="3" t="s">
        <v>200</v>
      </c>
      <c r="I35" s="3" t="s">
        <v>200</v>
      </c>
      <c r="J35" s="3" t="s">
        <v>200</v>
      </c>
      <c r="K35" s="3" t="s">
        <v>200</v>
      </c>
      <c r="L35" s="3" t="s">
        <v>200</v>
      </c>
      <c r="M35" s="3" t="s">
        <v>200</v>
      </c>
      <c r="N35" s="3"/>
      <c r="O35" s="3"/>
    </row>
    <row r="36" spans="1:15" x14ac:dyDescent="0.25">
      <c r="A36" s="3" t="s">
        <v>222</v>
      </c>
      <c r="B36" s="3" t="s">
        <v>226</v>
      </c>
      <c r="C36" s="3" t="s">
        <v>200</v>
      </c>
      <c r="D36" s="3" t="s">
        <v>200</v>
      </c>
      <c r="E36" s="3" t="s">
        <v>200</v>
      </c>
      <c r="F36" s="3" t="s">
        <v>200</v>
      </c>
      <c r="G36" s="3">
        <v>100</v>
      </c>
      <c r="H36" s="3">
        <v>100</v>
      </c>
      <c r="I36" s="3" t="s">
        <v>200</v>
      </c>
      <c r="J36" s="3" t="s">
        <v>200</v>
      </c>
      <c r="K36" s="3" t="s">
        <v>200</v>
      </c>
      <c r="L36" s="3" t="s">
        <v>200</v>
      </c>
      <c r="M36" s="3" t="s">
        <v>200</v>
      </c>
      <c r="N36" s="3"/>
      <c r="O36" s="3"/>
    </row>
    <row r="37" spans="1:15" x14ac:dyDescent="0.25">
      <c r="A37" s="3" t="s">
        <v>222</v>
      </c>
      <c r="B37" s="3" t="s">
        <v>248</v>
      </c>
      <c r="C37" s="3" t="s">
        <v>200</v>
      </c>
      <c r="D37" s="3" t="s">
        <v>200</v>
      </c>
      <c r="E37" s="3" t="s">
        <v>200</v>
      </c>
      <c r="F37" s="3" t="s">
        <v>200</v>
      </c>
      <c r="G37" s="3" t="s">
        <v>200</v>
      </c>
      <c r="H37" s="3">
        <v>100</v>
      </c>
      <c r="I37" s="3" t="s">
        <v>200</v>
      </c>
      <c r="J37" s="3" t="s">
        <v>200</v>
      </c>
      <c r="K37" s="3" t="s">
        <v>200</v>
      </c>
      <c r="L37" s="3" t="s">
        <v>200</v>
      </c>
      <c r="M37" s="3" t="s">
        <v>200</v>
      </c>
      <c r="N37" s="3"/>
      <c r="O37" s="3"/>
    </row>
    <row r="38" spans="1:15" x14ac:dyDescent="0.25">
      <c r="A38" s="3" t="s">
        <v>222</v>
      </c>
      <c r="B38" s="3" t="s">
        <v>250</v>
      </c>
      <c r="C38" s="3" t="s">
        <v>200</v>
      </c>
      <c r="D38" s="3" t="s">
        <v>200</v>
      </c>
      <c r="E38" s="3" t="s">
        <v>200</v>
      </c>
      <c r="F38" s="3" t="s">
        <v>200</v>
      </c>
      <c r="G38" s="3" t="s">
        <v>200</v>
      </c>
      <c r="H38" s="3" t="s">
        <v>200</v>
      </c>
      <c r="I38" s="3" t="s">
        <v>200</v>
      </c>
      <c r="J38" s="3">
        <v>100</v>
      </c>
      <c r="K38" s="3">
        <v>76.354169999999996</v>
      </c>
      <c r="L38" s="3" t="s">
        <v>200</v>
      </c>
      <c r="M38" s="3" t="s">
        <v>200</v>
      </c>
      <c r="N38" s="3"/>
      <c r="O38" s="3"/>
    </row>
    <row r="39" spans="1:15" x14ac:dyDescent="0.25">
      <c r="A39" s="3" t="s">
        <v>222</v>
      </c>
      <c r="B39" s="3" t="s">
        <v>227</v>
      </c>
      <c r="C39" s="3" t="s">
        <v>200</v>
      </c>
      <c r="D39" s="3" t="s">
        <v>200</v>
      </c>
      <c r="E39" s="3" t="s">
        <v>200</v>
      </c>
      <c r="F39" s="3">
        <v>25.03002</v>
      </c>
      <c r="G39" s="3" t="s">
        <v>200</v>
      </c>
      <c r="H39" s="3" t="s">
        <v>200</v>
      </c>
      <c r="I39" s="3" t="s">
        <v>200</v>
      </c>
      <c r="J39" s="3" t="s">
        <v>200</v>
      </c>
      <c r="K39" s="3" t="s">
        <v>200</v>
      </c>
      <c r="L39" s="3" t="s">
        <v>200</v>
      </c>
      <c r="M39" s="3" t="s">
        <v>200</v>
      </c>
      <c r="N39" s="3"/>
      <c r="O39" s="3"/>
    </row>
    <row r="40" spans="1:15" x14ac:dyDescent="0.25">
      <c r="A40" s="3" t="s">
        <v>228</v>
      </c>
      <c r="B40" s="3" t="s">
        <v>229</v>
      </c>
      <c r="C40" s="3" t="s">
        <v>200</v>
      </c>
      <c r="D40" s="3" t="s">
        <v>200</v>
      </c>
      <c r="E40" s="3" t="s">
        <v>200</v>
      </c>
      <c r="F40" s="3">
        <v>31.694469999999999</v>
      </c>
      <c r="G40" s="3" t="s">
        <v>200</v>
      </c>
      <c r="H40" s="3">
        <v>100</v>
      </c>
      <c r="I40" s="3">
        <v>100</v>
      </c>
      <c r="J40" s="3">
        <v>100</v>
      </c>
      <c r="K40" s="3">
        <v>100</v>
      </c>
      <c r="L40" s="3">
        <v>100</v>
      </c>
      <c r="M40" s="3" t="s">
        <v>200</v>
      </c>
      <c r="N40" s="3"/>
      <c r="O40" s="3"/>
    </row>
    <row r="41" spans="1:15" x14ac:dyDescent="0.25">
      <c r="A41" s="3" t="s">
        <v>228</v>
      </c>
      <c r="B41" s="3" t="s">
        <v>230</v>
      </c>
      <c r="C41" s="3" t="s">
        <v>200</v>
      </c>
      <c r="D41" s="3" t="s">
        <v>200</v>
      </c>
      <c r="E41" s="3" t="s">
        <v>200</v>
      </c>
      <c r="F41" s="3" t="s">
        <v>200</v>
      </c>
      <c r="G41" s="3" t="s">
        <v>200</v>
      </c>
      <c r="H41" s="3">
        <v>72.322249999999997</v>
      </c>
      <c r="I41" s="3">
        <v>74.441999999999993</v>
      </c>
      <c r="J41" s="3">
        <v>70.898229999999998</v>
      </c>
      <c r="K41" s="3" t="s">
        <v>200</v>
      </c>
      <c r="L41" s="3" t="s">
        <v>200</v>
      </c>
      <c r="M41" s="3" t="s">
        <v>200</v>
      </c>
      <c r="N41" s="3"/>
      <c r="O41" s="3"/>
    </row>
    <row r="42" spans="1:15" x14ac:dyDescent="0.25">
      <c r="A42" s="3" t="s">
        <v>228</v>
      </c>
      <c r="B42" s="3" t="s">
        <v>231</v>
      </c>
      <c r="C42" s="3" t="s">
        <v>200</v>
      </c>
      <c r="D42" s="3" t="s">
        <v>200</v>
      </c>
      <c r="E42" s="3" t="s">
        <v>200</v>
      </c>
      <c r="F42" s="3" t="s">
        <v>200</v>
      </c>
      <c r="G42" s="3">
        <v>48.521180000000001</v>
      </c>
      <c r="H42" s="3" t="s">
        <v>200</v>
      </c>
      <c r="I42" s="3">
        <v>30.39751</v>
      </c>
      <c r="J42" s="3">
        <v>29.494160000000001</v>
      </c>
      <c r="K42" s="3">
        <v>29.616720000000001</v>
      </c>
      <c r="L42" s="3" t="s">
        <v>200</v>
      </c>
      <c r="M42" s="3" t="s">
        <v>200</v>
      </c>
      <c r="N42" s="3"/>
      <c r="O42" s="3"/>
    </row>
    <row r="43" spans="1:15" x14ac:dyDescent="0.25">
      <c r="A43" s="3" t="s">
        <v>228</v>
      </c>
      <c r="B43" s="3" t="s">
        <v>232</v>
      </c>
      <c r="C43" s="3" t="s">
        <v>200</v>
      </c>
      <c r="D43" s="3" t="s">
        <v>200</v>
      </c>
      <c r="E43" s="3" t="s">
        <v>200</v>
      </c>
      <c r="F43" s="3">
        <v>85.756789999999995</v>
      </c>
      <c r="G43" s="3">
        <v>88.802570000000003</v>
      </c>
      <c r="H43" s="3">
        <v>100</v>
      </c>
      <c r="I43" s="3">
        <v>100</v>
      </c>
      <c r="J43" s="3">
        <v>100</v>
      </c>
      <c r="K43" s="3">
        <v>100</v>
      </c>
      <c r="L43" s="3">
        <v>100</v>
      </c>
      <c r="M43" s="3" t="s">
        <v>200</v>
      </c>
      <c r="N43" s="3"/>
      <c r="O43" s="3"/>
    </row>
    <row r="44" spans="1:15" x14ac:dyDescent="0.25">
      <c r="A44" s="3" t="s">
        <v>228</v>
      </c>
      <c r="B44" s="3" t="s">
        <v>233</v>
      </c>
      <c r="C44" s="3" t="s">
        <v>200</v>
      </c>
      <c r="D44" s="3" t="s">
        <v>200</v>
      </c>
      <c r="E44" s="3" t="s">
        <v>200</v>
      </c>
      <c r="F44" s="3" t="s">
        <v>200</v>
      </c>
      <c r="G44" s="3">
        <v>72.405060000000006</v>
      </c>
      <c r="H44" s="3">
        <v>69.72166</v>
      </c>
      <c r="I44" s="3" t="s">
        <v>200</v>
      </c>
      <c r="J44" s="3">
        <v>69.034850000000006</v>
      </c>
      <c r="K44" s="3" t="s">
        <v>200</v>
      </c>
      <c r="L44" s="3" t="s">
        <v>200</v>
      </c>
      <c r="M44" s="3" t="s">
        <v>200</v>
      </c>
      <c r="N44" s="3"/>
      <c r="O44" s="3"/>
    </row>
    <row r="45" spans="1:15" x14ac:dyDescent="0.25">
      <c r="A45" s="3" t="s">
        <v>228</v>
      </c>
      <c r="B45" s="3" t="s">
        <v>234</v>
      </c>
      <c r="C45" s="3" t="s">
        <v>200</v>
      </c>
      <c r="D45" s="3" t="s">
        <v>200</v>
      </c>
      <c r="E45" s="3" t="s">
        <v>200</v>
      </c>
      <c r="F45" s="3" t="s">
        <v>200</v>
      </c>
      <c r="G45" s="3">
        <v>39.244689999999999</v>
      </c>
      <c r="H45" s="3">
        <v>45.547710000000002</v>
      </c>
      <c r="I45" s="3" t="s">
        <v>200</v>
      </c>
      <c r="J45" s="3" t="s">
        <v>200</v>
      </c>
      <c r="K45" s="3">
        <v>54.553849999999997</v>
      </c>
      <c r="L45" s="3" t="s">
        <v>200</v>
      </c>
      <c r="M45" s="3" t="s">
        <v>200</v>
      </c>
      <c r="N45" s="3"/>
      <c r="O45" s="3"/>
    </row>
    <row r="46" spans="1:15" x14ac:dyDescent="0.25">
      <c r="A46" s="3" t="s">
        <v>228</v>
      </c>
      <c r="B46" s="3" t="s">
        <v>236</v>
      </c>
      <c r="C46" s="3" t="s">
        <v>200</v>
      </c>
      <c r="D46" s="3" t="s">
        <v>200</v>
      </c>
      <c r="E46" s="3" t="s">
        <v>200</v>
      </c>
      <c r="F46" s="3" t="s">
        <v>200</v>
      </c>
      <c r="G46" s="3" t="s">
        <v>200</v>
      </c>
      <c r="H46" s="3" t="s">
        <v>200</v>
      </c>
      <c r="I46" s="3">
        <v>50.031440000000003</v>
      </c>
      <c r="J46" s="3">
        <v>54.627319999999997</v>
      </c>
      <c r="K46" s="3" t="s">
        <v>200</v>
      </c>
      <c r="L46" s="3" t="s">
        <v>200</v>
      </c>
      <c r="M46" s="3" t="s">
        <v>200</v>
      </c>
      <c r="N46" s="3"/>
      <c r="O46" s="3"/>
    </row>
    <row r="47" spans="1:15" x14ac:dyDescent="0.25">
      <c r="A47" s="3" t="s">
        <v>228</v>
      </c>
      <c r="B47" s="3" t="s">
        <v>237</v>
      </c>
      <c r="C47" s="3" t="s">
        <v>200</v>
      </c>
      <c r="D47" s="3" t="s">
        <v>200</v>
      </c>
      <c r="E47" s="3" t="s">
        <v>200</v>
      </c>
      <c r="F47" s="3" t="s">
        <v>200</v>
      </c>
      <c r="G47" s="3" t="s">
        <v>200</v>
      </c>
      <c r="H47" s="3" t="s">
        <v>200</v>
      </c>
      <c r="I47" s="3" t="s">
        <v>200</v>
      </c>
      <c r="J47" s="3" t="s">
        <v>200</v>
      </c>
      <c r="K47" s="3">
        <v>100</v>
      </c>
      <c r="L47" s="3" t="s">
        <v>200</v>
      </c>
      <c r="M47" s="3" t="s">
        <v>200</v>
      </c>
      <c r="N47" s="3"/>
      <c r="O47" s="3"/>
    </row>
    <row r="48" spans="1:15" x14ac:dyDescent="0.25">
      <c r="A48" s="3" t="s">
        <v>228</v>
      </c>
      <c r="B48" s="3" t="s">
        <v>238</v>
      </c>
      <c r="C48" s="3" t="s">
        <v>200</v>
      </c>
      <c r="D48" s="3" t="s">
        <v>200</v>
      </c>
      <c r="E48" s="3" t="s">
        <v>200</v>
      </c>
      <c r="F48" s="3">
        <v>100</v>
      </c>
      <c r="G48" s="3">
        <v>100</v>
      </c>
      <c r="H48" s="3" t="s">
        <v>200</v>
      </c>
      <c r="I48" s="3" t="s">
        <v>200</v>
      </c>
      <c r="J48" s="3">
        <v>95.173190000000005</v>
      </c>
      <c r="K48" s="3">
        <v>94.067350000000005</v>
      </c>
      <c r="L48" s="3">
        <v>94.116600000000005</v>
      </c>
      <c r="M48" s="3" t="s">
        <v>200</v>
      </c>
      <c r="N48" s="3"/>
      <c r="O48" s="3"/>
    </row>
    <row r="49" spans="1:15" x14ac:dyDescent="0.25">
      <c r="A49" s="3" t="s">
        <v>228</v>
      </c>
      <c r="B49" s="3" t="s">
        <v>239</v>
      </c>
      <c r="C49" s="3" t="s">
        <v>200</v>
      </c>
      <c r="D49" s="3">
        <v>80.552779999999998</v>
      </c>
      <c r="E49" s="3">
        <v>100</v>
      </c>
      <c r="F49" s="3">
        <v>100</v>
      </c>
      <c r="G49" s="3">
        <v>100</v>
      </c>
      <c r="H49" s="3">
        <v>100</v>
      </c>
      <c r="I49" s="3" t="s">
        <v>200</v>
      </c>
      <c r="J49" s="3" t="s">
        <v>200</v>
      </c>
      <c r="K49" s="3" t="s">
        <v>200</v>
      </c>
      <c r="L49" s="3">
        <v>100</v>
      </c>
      <c r="M49" s="3" t="s">
        <v>200</v>
      </c>
      <c r="N49" s="3"/>
      <c r="O49" s="3"/>
    </row>
    <row r="50" spans="1:15" x14ac:dyDescent="0.25">
      <c r="A50" s="3" t="s">
        <v>228</v>
      </c>
      <c r="B50" s="3" t="s">
        <v>240</v>
      </c>
      <c r="C50" s="3" t="s">
        <v>200</v>
      </c>
      <c r="D50" s="3" t="s">
        <v>200</v>
      </c>
      <c r="E50" s="3" t="s">
        <v>200</v>
      </c>
      <c r="F50" s="3">
        <v>38.260869999999997</v>
      </c>
      <c r="G50" s="3" t="s">
        <v>200</v>
      </c>
      <c r="H50" s="3" t="s">
        <v>200</v>
      </c>
      <c r="I50" s="3" t="s">
        <v>200</v>
      </c>
      <c r="J50" s="3">
        <v>20.767099999999999</v>
      </c>
      <c r="K50" s="3">
        <v>45.770919999999997</v>
      </c>
      <c r="L50" s="3">
        <v>51.634929999999997</v>
      </c>
      <c r="M50" s="3" t="s">
        <v>200</v>
      </c>
      <c r="N50" s="3"/>
      <c r="O50" s="3"/>
    </row>
    <row r="51" spans="1:15" x14ac:dyDescent="0.25">
      <c r="A51" s="3" t="s">
        <v>228</v>
      </c>
      <c r="B51" s="3" t="s">
        <v>241</v>
      </c>
      <c r="C51" s="3" t="s">
        <v>200</v>
      </c>
      <c r="D51" s="3" t="s">
        <v>200</v>
      </c>
      <c r="E51" s="3" t="s">
        <v>200</v>
      </c>
      <c r="F51" s="3">
        <v>21.79487</v>
      </c>
      <c r="G51" s="3" t="s">
        <v>200</v>
      </c>
      <c r="H51" s="3">
        <v>28.3049</v>
      </c>
      <c r="I51" s="3" t="s">
        <v>200</v>
      </c>
      <c r="J51" s="3" t="s">
        <v>200</v>
      </c>
      <c r="K51" s="3">
        <v>31.732700000000001</v>
      </c>
      <c r="L51" s="3">
        <v>37.824570000000001</v>
      </c>
      <c r="M51" s="3" t="s">
        <v>200</v>
      </c>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269</v>
      </c>
    </row>
    <row r="8" spans="1:15" x14ac:dyDescent="0.25">
      <c r="A8" t="s">
        <v>270</v>
      </c>
    </row>
    <row r="9" spans="1:15" x14ac:dyDescent="0.25">
      <c r="A9" t="s">
        <v>272</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75.21902</v>
      </c>
      <c r="H14" s="3" t="s">
        <v>200</v>
      </c>
      <c r="I14" s="3" t="s">
        <v>200</v>
      </c>
      <c r="J14" s="3" t="s">
        <v>200</v>
      </c>
      <c r="K14" s="3" t="s">
        <v>200</v>
      </c>
      <c r="L14" s="3">
        <v>92.371129999999994</v>
      </c>
      <c r="M14" s="3" t="s">
        <v>200</v>
      </c>
      <c r="N14" s="3"/>
      <c r="O14" s="3"/>
    </row>
    <row r="15" spans="1:15" x14ac:dyDescent="0.25">
      <c r="A15" s="3" t="s">
        <v>198</v>
      </c>
      <c r="B15" s="3" t="s">
        <v>201</v>
      </c>
      <c r="C15" s="3" t="s">
        <v>200</v>
      </c>
      <c r="D15" s="3" t="s">
        <v>200</v>
      </c>
      <c r="E15" s="3" t="s">
        <v>200</v>
      </c>
      <c r="F15" s="3" t="s">
        <v>200</v>
      </c>
      <c r="G15" s="3" t="s">
        <v>200</v>
      </c>
      <c r="H15" s="3">
        <v>63.440199999999997</v>
      </c>
      <c r="I15" s="3" t="s">
        <v>200</v>
      </c>
      <c r="J15" s="3">
        <v>60.979239999999997</v>
      </c>
      <c r="K15" s="3" t="s">
        <v>200</v>
      </c>
      <c r="L15" s="3">
        <v>73.409080000000003</v>
      </c>
      <c r="M15" s="3" t="s">
        <v>200</v>
      </c>
      <c r="N15" s="3"/>
      <c r="O15" s="3"/>
    </row>
    <row r="16" spans="1:15" x14ac:dyDescent="0.25">
      <c r="A16" s="3" t="s">
        <v>198</v>
      </c>
      <c r="B16" s="3" t="s">
        <v>265</v>
      </c>
      <c r="C16" s="3" t="s">
        <v>200</v>
      </c>
      <c r="D16" s="3" t="s">
        <v>200</v>
      </c>
      <c r="E16" s="3" t="s">
        <v>200</v>
      </c>
      <c r="F16" s="3" t="s">
        <v>200</v>
      </c>
      <c r="G16" s="3" t="s">
        <v>200</v>
      </c>
      <c r="H16" s="3" t="s">
        <v>200</v>
      </c>
      <c r="I16" s="3">
        <v>100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t="s">
        <v>200</v>
      </c>
      <c r="H17" s="3" t="s">
        <v>200</v>
      </c>
      <c r="I17" s="3">
        <v>72.899730000000005</v>
      </c>
      <c r="J17" s="3">
        <v>84.635419999999996</v>
      </c>
      <c r="K17" s="3">
        <v>82.352940000000004</v>
      </c>
      <c r="L17" s="3">
        <v>83.105800000000002</v>
      </c>
      <c r="M17" s="3" t="s">
        <v>200</v>
      </c>
      <c r="N17" s="3"/>
      <c r="O17" s="3"/>
    </row>
    <row r="18" spans="1:15" x14ac:dyDescent="0.25">
      <c r="A18" s="3" t="s">
        <v>198</v>
      </c>
      <c r="B18" s="3" t="s">
        <v>204</v>
      </c>
      <c r="C18" s="3" t="s">
        <v>200</v>
      </c>
      <c r="D18" s="3" t="s">
        <v>200</v>
      </c>
      <c r="E18" s="3" t="s">
        <v>200</v>
      </c>
      <c r="F18" s="3" t="s">
        <v>200</v>
      </c>
      <c r="G18" s="3">
        <v>100</v>
      </c>
      <c r="H18" s="3" t="s">
        <v>200</v>
      </c>
      <c r="I18" s="3" t="s">
        <v>200</v>
      </c>
      <c r="J18" s="3" t="s">
        <v>200</v>
      </c>
      <c r="K18" s="3">
        <v>100</v>
      </c>
      <c r="L18" s="3" t="s">
        <v>200</v>
      </c>
      <c r="M18" s="3" t="s">
        <v>200</v>
      </c>
      <c r="N18" s="3"/>
      <c r="O18" s="3"/>
    </row>
    <row r="19" spans="1:15" x14ac:dyDescent="0.25">
      <c r="A19" s="3" t="s">
        <v>207</v>
      </c>
      <c r="B19" s="3" t="s">
        <v>245</v>
      </c>
      <c r="C19" s="3" t="s">
        <v>200</v>
      </c>
      <c r="D19" s="3" t="s">
        <v>200</v>
      </c>
      <c r="E19" s="3" t="s">
        <v>200</v>
      </c>
      <c r="F19" s="3" t="s">
        <v>200</v>
      </c>
      <c r="G19" s="3" t="s">
        <v>200</v>
      </c>
      <c r="H19" s="3" t="s">
        <v>200</v>
      </c>
      <c r="I19" s="3">
        <v>100</v>
      </c>
      <c r="J19" s="3" t="s">
        <v>200</v>
      </c>
      <c r="K19" s="3">
        <v>100</v>
      </c>
      <c r="L19" s="3" t="s">
        <v>200</v>
      </c>
      <c r="M19" s="3" t="s">
        <v>200</v>
      </c>
      <c r="N19" s="3"/>
      <c r="O19" s="3"/>
    </row>
    <row r="20" spans="1:15" x14ac:dyDescent="0.25">
      <c r="A20" s="3" t="s">
        <v>207</v>
      </c>
      <c r="B20" s="3" t="s">
        <v>209</v>
      </c>
      <c r="C20" s="3" t="s">
        <v>200</v>
      </c>
      <c r="D20" s="3" t="s">
        <v>200</v>
      </c>
      <c r="E20" s="3" t="s">
        <v>200</v>
      </c>
      <c r="F20" s="3">
        <v>50.707369999999997</v>
      </c>
      <c r="G20" s="3" t="s">
        <v>200</v>
      </c>
      <c r="H20" s="3" t="s">
        <v>200</v>
      </c>
      <c r="I20" s="3" t="s">
        <v>200</v>
      </c>
      <c r="J20" s="3" t="s">
        <v>200</v>
      </c>
      <c r="K20" s="3" t="s">
        <v>200</v>
      </c>
      <c r="L20" s="3" t="s">
        <v>200</v>
      </c>
      <c r="M20" s="3" t="s">
        <v>200</v>
      </c>
      <c r="N20" s="3"/>
      <c r="O20" s="3"/>
    </row>
    <row r="21" spans="1:15" x14ac:dyDescent="0.25">
      <c r="A21" s="3" t="s">
        <v>207</v>
      </c>
      <c r="B21" s="3" t="s">
        <v>257</v>
      </c>
      <c r="C21" s="3" t="s">
        <v>200</v>
      </c>
      <c r="D21" s="3" t="s">
        <v>200</v>
      </c>
      <c r="E21" s="3" t="s">
        <v>200</v>
      </c>
      <c r="F21" s="3" t="s">
        <v>200</v>
      </c>
      <c r="G21" s="3" t="s">
        <v>200</v>
      </c>
      <c r="H21" s="3" t="s">
        <v>200</v>
      </c>
      <c r="I21" s="3" t="s">
        <v>200</v>
      </c>
      <c r="J21" s="3">
        <v>100</v>
      </c>
      <c r="K21" s="3" t="s">
        <v>200</v>
      </c>
      <c r="L21" s="3" t="s">
        <v>200</v>
      </c>
      <c r="M21" s="3" t="s">
        <v>200</v>
      </c>
      <c r="N21" s="3"/>
      <c r="O21" s="3"/>
    </row>
    <row r="22" spans="1:15" x14ac:dyDescent="0.25">
      <c r="A22" s="3" t="s">
        <v>207</v>
      </c>
      <c r="B22" s="3" t="s">
        <v>210</v>
      </c>
      <c r="C22" s="3" t="s">
        <v>200</v>
      </c>
      <c r="D22" s="3" t="s">
        <v>200</v>
      </c>
      <c r="E22" s="3" t="s">
        <v>200</v>
      </c>
      <c r="F22" s="3" t="s">
        <v>200</v>
      </c>
      <c r="G22" s="3">
        <v>79.999549999999999</v>
      </c>
      <c r="H22" s="3" t="s">
        <v>200</v>
      </c>
      <c r="I22" s="3" t="s">
        <v>200</v>
      </c>
      <c r="J22" s="3" t="s">
        <v>200</v>
      </c>
      <c r="K22" s="3" t="s">
        <v>200</v>
      </c>
      <c r="L22" s="3" t="s">
        <v>200</v>
      </c>
      <c r="M22" s="3" t="s">
        <v>200</v>
      </c>
      <c r="N22" s="3"/>
      <c r="O22" s="3"/>
    </row>
    <row r="23" spans="1:15" x14ac:dyDescent="0.25">
      <c r="A23" s="3" t="s">
        <v>207</v>
      </c>
      <c r="B23" s="3" t="s">
        <v>211</v>
      </c>
      <c r="C23" s="3" t="s">
        <v>200</v>
      </c>
      <c r="D23" s="3" t="s">
        <v>200</v>
      </c>
      <c r="E23" s="3" t="s">
        <v>200</v>
      </c>
      <c r="F23" s="3" t="s">
        <v>200</v>
      </c>
      <c r="G23" s="3">
        <v>88.874639999999999</v>
      </c>
      <c r="H23" s="3">
        <v>86.896940000000001</v>
      </c>
      <c r="I23" s="3">
        <v>95.972269999999995</v>
      </c>
      <c r="J23" s="3">
        <v>99.763829999999999</v>
      </c>
      <c r="K23" s="3">
        <v>100</v>
      </c>
      <c r="L23" s="3">
        <v>98.395759999999996</v>
      </c>
      <c r="M23" s="3" t="s">
        <v>200</v>
      </c>
      <c r="N23" s="3"/>
      <c r="O23" s="3"/>
    </row>
    <row r="24" spans="1:15" x14ac:dyDescent="0.25">
      <c r="A24" s="3" t="s">
        <v>207</v>
      </c>
      <c r="B24" s="3" t="s">
        <v>212</v>
      </c>
      <c r="C24" s="3" t="s">
        <v>200</v>
      </c>
      <c r="D24" s="3" t="s">
        <v>200</v>
      </c>
      <c r="E24" s="3" t="s">
        <v>200</v>
      </c>
      <c r="F24" s="3">
        <v>100</v>
      </c>
      <c r="G24" s="3">
        <v>100</v>
      </c>
      <c r="H24" s="3">
        <v>100</v>
      </c>
      <c r="I24" s="3">
        <v>100</v>
      </c>
      <c r="J24" s="3">
        <v>100</v>
      </c>
      <c r="K24" s="3">
        <v>100</v>
      </c>
      <c r="L24" s="3">
        <v>100</v>
      </c>
      <c r="M24" s="3" t="s">
        <v>200</v>
      </c>
      <c r="N24" s="3"/>
      <c r="O24" s="3"/>
    </row>
    <row r="25" spans="1:15" x14ac:dyDescent="0.25">
      <c r="A25" s="3" t="s">
        <v>207</v>
      </c>
      <c r="B25" s="3" t="s">
        <v>213</v>
      </c>
      <c r="C25" s="3" t="s">
        <v>200</v>
      </c>
      <c r="D25" s="3" t="s">
        <v>200</v>
      </c>
      <c r="E25" s="3" t="s">
        <v>200</v>
      </c>
      <c r="F25" s="3" t="s">
        <v>200</v>
      </c>
      <c r="G25" s="3">
        <v>56.133330000000001</v>
      </c>
      <c r="H25" s="3" t="s">
        <v>200</v>
      </c>
      <c r="I25" s="3">
        <v>87.856200000000001</v>
      </c>
      <c r="J25" s="3">
        <v>85.583100000000002</v>
      </c>
      <c r="K25" s="3">
        <v>87.041240000000002</v>
      </c>
      <c r="L25" s="3">
        <v>89.23706</v>
      </c>
      <c r="M25" s="3" t="s">
        <v>200</v>
      </c>
      <c r="N25" s="3"/>
      <c r="O25" s="3"/>
    </row>
    <row r="26" spans="1:15" x14ac:dyDescent="0.25">
      <c r="A26" s="3" t="s">
        <v>207</v>
      </c>
      <c r="B26" s="3" t="s">
        <v>214</v>
      </c>
      <c r="C26" s="3" t="s">
        <v>200</v>
      </c>
      <c r="D26" s="3" t="s">
        <v>200</v>
      </c>
      <c r="E26" s="3" t="s">
        <v>200</v>
      </c>
      <c r="F26" s="3">
        <v>60.512819999999998</v>
      </c>
      <c r="G26" s="3">
        <v>66.120220000000003</v>
      </c>
      <c r="H26" s="3">
        <v>81.176469999999995</v>
      </c>
      <c r="I26" s="3">
        <v>91.351349999999996</v>
      </c>
      <c r="J26" s="3">
        <v>90.957449999999994</v>
      </c>
      <c r="K26" s="3">
        <v>89.880949999999999</v>
      </c>
      <c r="L26" s="3">
        <v>87.951809999999995</v>
      </c>
      <c r="M26" s="3" t="s">
        <v>200</v>
      </c>
      <c r="N26" s="3"/>
      <c r="O26" s="3"/>
    </row>
    <row r="27" spans="1:15" x14ac:dyDescent="0.25">
      <c r="A27" s="3" t="s">
        <v>207</v>
      </c>
      <c r="B27" s="3" t="s">
        <v>215</v>
      </c>
      <c r="C27" s="3" t="s">
        <v>200</v>
      </c>
      <c r="D27" s="3" t="s">
        <v>200</v>
      </c>
      <c r="E27" s="3" t="s">
        <v>200</v>
      </c>
      <c r="F27" s="3" t="s">
        <v>200</v>
      </c>
      <c r="G27" s="3" t="s">
        <v>200</v>
      </c>
      <c r="H27" s="3">
        <v>89.824560000000005</v>
      </c>
      <c r="I27" s="3" t="s">
        <v>200</v>
      </c>
      <c r="J27" s="3" t="s">
        <v>200</v>
      </c>
      <c r="K27" s="3" t="s">
        <v>200</v>
      </c>
      <c r="L27" s="3" t="s">
        <v>200</v>
      </c>
      <c r="M27" s="3" t="s">
        <v>200</v>
      </c>
      <c r="N27" s="3"/>
      <c r="O27" s="3"/>
    </row>
    <row r="28" spans="1:15" x14ac:dyDescent="0.25">
      <c r="A28" s="3" t="s">
        <v>207</v>
      </c>
      <c r="B28" s="3" t="s">
        <v>261</v>
      </c>
      <c r="C28" s="3" t="s">
        <v>200</v>
      </c>
      <c r="D28" s="3" t="s">
        <v>200</v>
      </c>
      <c r="E28" s="3" t="s">
        <v>200</v>
      </c>
      <c r="F28" s="3" t="s">
        <v>200</v>
      </c>
      <c r="G28" s="3">
        <v>100</v>
      </c>
      <c r="H28" s="3" t="s">
        <v>200</v>
      </c>
      <c r="I28" s="3" t="s">
        <v>200</v>
      </c>
      <c r="J28" s="3" t="s">
        <v>200</v>
      </c>
      <c r="K28" s="3" t="s">
        <v>200</v>
      </c>
      <c r="L28" s="3" t="s">
        <v>200</v>
      </c>
      <c r="M28" s="3" t="s">
        <v>200</v>
      </c>
      <c r="N28" s="3"/>
      <c r="O28" s="3"/>
    </row>
    <row r="29" spans="1:15" x14ac:dyDescent="0.25">
      <c r="A29" s="3" t="s">
        <v>207</v>
      </c>
      <c r="B29" s="3" t="s">
        <v>216</v>
      </c>
      <c r="C29" s="3" t="s">
        <v>200</v>
      </c>
      <c r="D29" s="3" t="s">
        <v>200</v>
      </c>
      <c r="E29" s="3" t="s">
        <v>200</v>
      </c>
      <c r="F29" s="3" t="s">
        <v>200</v>
      </c>
      <c r="G29" s="3" t="s">
        <v>200</v>
      </c>
      <c r="H29" s="3">
        <v>71.629630000000006</v>
      </c>
      <c r="I29" s="3">
        <v>60.250259999999997</v>
      </c>
      <c r="J29" s="3">
        <v>36.025309999999998</v>
      </c>
      <c r="K29" s="3" t="s">
        <v>200</v>
      </c>
      <c r="L29" s="3" t="s">
        <v>200</v>
      </c>
      <c r="M29" s="3" t="s">
        <v>200</v>
      </c>
      <c r="N29" s="3"/>
      <c r="O29" s="3"/>
    </row>
    <row r="30" spans="1:15" x14ac:dyDescent="0.25">
      <c r="A30" s="3" t="s">
        <v>207</v>
      </c>
      <c r="B30" s="3" t="s">
        <v>217</v>
      </c>
      <c r="C30" s="3" t="s">
        <v>200</v>
      </c>
      <c r="D30" s="3" t="s">
        <v>200</v>
      </c>
      <c r="E30" s="3" t="s">
        <v>200</v>
      </c>
      <c r="F30" s="3" t="s">
        <v>200</v>
      </c>
      <c r="G30" s="3" t="s">
        <v>200</v>
      </c>
      <c r="H30" s="3" t="s">
        <v>200</v>
      </c>
      <c r="I30" s="3" t="s">
        <v>200</v>
      </c>
      <c r="J30" s="3" t="s">
        <v>200</v>
      </c>
      <c r="K30" s="3" t="s">
        <v>200</v>
      </c>
      <c r="L30" s="3">
        <v>77.550389999999993</v>
      </c>
      <c r="M30" s="3" t="s">
        <v>200</v>
      </c>
      <c r="N30" s="3"/>
      <c r="O30" s="3"/>
    </row>
    <row r="31" spans="1:15" x14ac:dyDescent="0.25">
      <c r="A31" s="3" t="s">
        <v>218</v>
      </c>
      <c r="B31" s="3" t="s">
        <v>219</v>
      </c>
      <c r="C31" s="3" t="s">
        <v>200</v>
      </c>
      <c r="D31" s="3" t="s">
        <v>200</v>
      </c>
      <c r="E31" s="3" t="s">
        <v>200</v>
      </c>
      <c r="F31" s="3" t="s">
        <v>200</v>
      </c>
      <c r="G31" s="3" t="s">
        <v>200</v>
      </c>
      <c r="H31" s="3" t="s">
        <v>200</v>
      </c>
      <c r="I31" s="3">
        <v>100</v>
      </c>
      <c r="J31" s="3" t="s">
        <v>200</v>
      </c>
      <c r="K31" s="3" t="s">
        <v>200</v>
      </c>
      <c r="L31" s="3">
        <v>100</v>
      </c>
      <c r="M31" s="3" t="s">
        <v>200</v>
      </c>
      <c r="N31" s="3"/>
      <c r="O31" s="3"/>
    </row>
    <row r="32" spans="1:15" x14ac:dyDescent="0.25">
      <c r="A32" s="3" t="s">
        <v>222</v>
      </c>
      <c r="B32" s="3" t="s">
        <v>223</v>
      </c>
      <c r="C32" s="3" t="s">
        <v>200</v>
      </c>
      <c r="D32" s="3" t="s">
        <v>200</v>
      </c>
      <c r="E32" s="3" t="s">
        <v>200</v>
      </c>
      <c r="F32" s="3" t="s">
        <v>200</v>
      </c>
      <c r="G32" s="3" t="s">
        <v>200</v>
      </c>
      <c r="H32" s="3" t="s">
        <v>200</v>
      </c>
      <c r="I32" s="3">
        <v>70.871849999999995</v>
      </c>
      <c r="J32" s="3" t="s">
        <v>200</v>
      </c>
      <c r="K32" s="3" t="s">
        <v>200</v>
      </c>
      <c r="L32" s="3" t="s">
        <v>200</v>
      </c>
      <c r="M32" s="3" t="s">
        <v>200</v>
      </c>
      <c r="N32" s="3"/>
      <c r="O32" s="3"/>
    </row>
    <row r="33" spans="1:15" x14ac:dyDescent="0.25">
      <c r="A33" s="3" t="s">
        <v>222</v>
      </c>
      <c r="B33" s="3" t="s">
        <v>224</v>
      </c>
      <c r="C33" s="3" t="s">
        <v>200</v>
      </c>
      <c r="D33" s="3" t="s">
        <v>200</v>
      </c>
      <c r="E33" s="3">
        <v>54.635420000000003</v>
      </c>
      <c r="F33" s="3">
        <v>55.017760000000003</v>
      </c>
      <c r="G33" s="3" t="s">
        <v>200</v>
      </c>
      <c r="H33" s="3" t="s">
        <v>200</v>
      </c>
      <c r="I33" s="3" t="s">
        <v>200</v>
      </c>
      <c r="J33" s="3" t="s">
        <v>200</v>
      </c>
      <c r="K33" s="3" t="s">
        <v>200</v>
      </c>
      <c r="L33" s="3" t="s">
        <v>200</v>
      </c>
      <c r="M33" s="3" t="s">
        <v>200</v>
      </c>
      <c r="N33" s="3"/>
      <c r="O33" s="3"/>
    </row>
    <row r="34" spans="1:15" x14ac:dyDescent="0.25">
      <c r="A34" s="3" t="s">
        <v>222</v>
      </c>
      <c r="B34" s="3" t="s">
        <v>226</v>
      </c>
      <c r="C34" s="3" t="s">
        <v>200</v>
      </c>
      <c r="D34" s="3" t="s">
        <v>200</v>
      </c>
      <c r="E34" s="3" t="s">
        <v>200</v>
      </c>
      <c r="F34" s="3" t="s">
        <v>200</v>
      </c>
      <c r="G34" s="3">
        <v>100</v>
      </c>
      <c r="H34" s="3">
        <v>100</v>
      </c>
      <c r="I34" s="3" t="s">
        <v>200</v>
      </c>
      <c r="J34" s="3" t="s">
        <v>200</v>
      </c>
      <c r="K34" s="3" t="s">
        <v>200</v>
      </c>
      <c r="L34" s="3" t="s">
        <v>200</v>
      </c>
      <c r="M34" s="3" t="s">
        <v>200</v>
      </c>
      <c r="N34" s="3"/>
      <c r="O34" s="3"/>
    </row>
    <row r="35" spans="1:15" x14ac:dyDescent="0.25">
      <c r="A35" s="3" t="s">
        <v>222</v>
      </c>
      <c r="B35" s="3" t="s">
        <v>248</v>
      </c>
      <c r="C35" s="3" t="s">
        <v>200</v>
      </c>
      <c r="D35" s="3" t="s">
        <v>200</v>
      </c>
      <c r="E35" s="3" t="s">
        <v>200</v>
      </c>
      <c r="F35" s="3" t="s">
        <v>200</v>
      </c>
      <c r="G35" s="3" t="s">
        <v>200</v>
      </c>
      <c r="H35" s="3">
        <v>100</v>
      </c>
      <c r="I35" s="3" t="s">
        <v>200</v>
      </c>
      <c r="J35" s="3" t="s">
        <v>200</v>
      </c>
      <c r="K35" s="3" t="s">
        <v>200</v>
      </c>
      <c r="L35" s="3" t="s">
        <v>200</v>
      </c>
      <c r="M35" s="3" t="s">
        <v>200</v>
      </c>
      <c r="N35" s="3"/>
      <c r="O35" s="3"/>
    </row>
    <row r="36" spans="1:15" x14ac:dyDescent="0.25">
      <c r="A36" s="3" t="s">
        <v>222</v>
      </c>
      <c r="B36" s="3" t="s">
        <v>250</v>
      </c>
      <c r="C36" s="3" t="s">
        <v>200</v>
      </c>
      <c r="D36" s="3" t="s">
        <v>200</v>
      </c>
      <c r="E36" s="3" t="s">
        <v>200</v>
      </c>
      <c r="F36" s="3" t="s">
        <v>200</v>
      </c>
      <c r="G36" s="3" t="s">
        <v>200</v>
      </c>
      <c r="H36" s="3" t="s">
        <v>200</v>
      </c>
      <c r="I36" s="3" t="s">
        <v>200</v>
      </c>
      <c r="J36" s="3">
        <v>100</v>
      </c>
      <c r="K36" s="3">
        <v>76.302800000000005</v>
      </c>
      <c r="L36" s="3" t="s">
        <v>200</v>
      </c>
      <c r="M36" s="3" t="s">
        <v>200</v>
      </c>
      <c r="N36" s="3"/>
      <c r="O36" s="3"/>
    </row>
    <row r="37" spans="1:15" x14ac:dyDescent="0.25">
      <c r="A37" s="3" t="s">
        <v>222</v>
      </c>
      <c r="B37" s="3" t="s">
        <v>227</v>
      </c>
      <c r="C37" s="3" t="s">
        <v>200</v>
      </c>
      <c r="D37" s="3" t="s">
        <v>200</v>
      </c>
      <c r="E37" s="3" t="s">
        <v>200</v>
      </c>
      <c r="F37" s="3">
        <v>23.71067</v>
      </c>
      <c r="G37" s="3" t="s">
        <v>200</v>
      </c>
      <c r="H37" s="3" t="s">
        <v>200</v>
      </c>
      <c r="I37" s="3" t="s">
        <v>200</v>
      </c>
      <c r="J37" s="3" t="s">
        <v>200</v>
      </c>
      <c r="K37" s="3" t="s">
        <v>200</v>
      </c>
      <c r="L37" s="3" t="s">
        <v>200</v>
      </c>
      <c r="M37" s="3" t="s">
        <v>200</v>
      </c>
      <c r="N37" s="3"/>
      <c r="O37" s="3"/>
    </row>
    <row r="38" spans="1:15" x14ac:dyDescent="0.25">
      <c r="A38" s="3" t="s">
        <v>228</v>
      </c>
      <c r="B38" s="3" t="s">
        <v>229</v>
      </c>
      <c r="C38" s="3" t="s">
        <v>200</v>
      </c>
      <c r="D38" s="3" t="s">
        <v>200</v>
      </c>
      <c r="E38" s="3" t="s">
        <v>200</v>
      </c>
      <c r="F38" s="3">
        <v>26.80667</v>
      </c>
      <c r="G38" s="3" t="s">
        <v>200</v>
      </c>
      <c r="H38" s="3">
        <v>100</v>
      </c>
      <c r="I38" s="3">
        <v>100</v>
      </c>
      <c r="J38" s="3">
        <v>100</v>
      </c>
      <c r="K38" s="3">
        <v>100</v>
      </c>
      <c r="L38" s="3">
        <v>100</v>
      </c>
      <c r="M38" s="3" t="s">
        <v>200</v>
      </c>
      <c r="N38" s="3"/>
      <c r="O38" s="3"/>
    </row>
    <row r="39" spans="1:15" x14ac:dyDescent="0.25">
      <c r="A39" s="3" t="s">
        <v>228</v>
      </c>
      <c r="B39" s="3" t="s">
        <v>230</v>
      </c>
      <c r="C39" s="3" t="s">
        <v>200</v>
      </c>
      <c r="D39" s="3" t="s">
        <v>200</v>
      </c>
      <c r="E39" s="3" t="s">
        <v>200</v>
      </c>
      <c r="F39" s="3" t="s">
        <v>200</v>
      </c>
      <c r="G39" s="3" t="s">
        <v>200</v>
      </c>
      <c r="H39" s="3">
        <v>82.818740000000005</v>
      </c>
      <c r="I39" s="3">
        <v>74.444010000000006</v>
      </c>
      <c r="J39" s="3">
        <v>71.460530000000006</v>
      </c>
      <c r="K39" s="3" t="s">
        <v>200</v>
      </c>
      <c r="L39" s="3" t="s">
        <v>200</v>
      </c>
      <c r="M39" s="3" t="s">
        <v>200</v>
      </c>
      <c r="N39" s="3"/>
      <c r="O39" s="3"/>
    </row>
    <row r="40" spans="1:15" x14ac:dyDescent="0.25">
      <c r="A40" s="3" t="s">
        <v>228</v>
      </c>
      <c r="B40" s="3" t="s">
        <v>231</v>
      </c>
      <c r="C40" s="3" t="s">
        <v>200</v>
      </c>
      <c r="D40" s="3" t="s">
        <v>200</v>
      </c>
      <c r="E40" s="3" t="s">
        <v>200</v>
      </c>
      <c r="F40" s="3" t="s">
        <v>200</v>
      </c>
      <c r="G40" s="3">
        <v>48.521180000000001</v>
      </c>
      <c r="H40" s="3" t="s">
        <v>200</v>
      </c>
      <c r="I40" s="3">
        <v>30.39751</v>
      </c>
      <c r="J40" s="3">
        <v>29.494160000000001</v>
      </c>
      <c r="K40" s="3">
        <v>29.616720000000001</v>
      </c>
      <c r="L40" s="3" t="s">
        <v>200</v>
      </c>
      <c r="M40" s="3" t="s">
        <v>200</v>
      </c>
      <c r="N40" s="3"/>
      <c r="O40" s="3"/>
    </row>
    <row r="41" spans="1:15" x14ac:dyDescent="0.25">
      <c r="A41" s="3" t="s">
        <v>228</v>
      </c>
      <c r="B41" s="3" t="s">
        <v>232</v>
      </c>
      <c r="C41" s="3" t="s">
        <v>200</v>
      </c>
      <c r="D41" s="3" t="s">
        <v>200</v>
      </c>
      <c r="E41" s="3" t="s">
        <v>200</v>
      </c>
      <c r="F41" s="3">
        <v>85.951369999999997</v>
      </c>
      <c r="G41" s="3">
        <v>89.015820000000005</v>
      </c>
      <c r="H41" s="3">
        <v>100</v>
      </c>
      <c r="I41" s="3">
        <v>100</v>
      </c>
      <c r="J41" s="3">
        <v>100</v>
      </c>
      <c r="K41" s="3">
        <v>100</v>
      </c>
      <c r="L41" s="3">
        <v>100</v>
      </c>
      <c r="M41" s="3" t="s">
        <v>200</v>
      </c>
      <c r="N41" s="3"/>
      <c r="O41" s="3"/>
    </row>
    <row r="42" spans="1:15" x14ac:dyDescent="0.25">
      <c r="A42" s="3" t="s">
        <v>228</v>
      </c>
      <c r="B42" s="3" t="s">
        <v>233</v>
      </c>
      <c r="C42" s="3" t="s">
        <v>200</v>
      </c>
      <c r="D42" s="3" t="s">
        <v>200</v>
      </c>
      <c r="E42" s="3" t="s">
        <v>200</v>
      </c>
      <c r="F42" s="3" t="s">
        <v>200</v>
      </c>
      <c r="G42" s="3">
        <v>68.125519999999995</v>
      </c>
      <c r="H42" s="3">
        <v>66.896550000000005</v>
      </c>
      <c r="I42" s="3" t="s">
        <v>200</v>
      </c>
      <c r="J42" s="3">
        <v>66.154790000000006</v>
      </c>
      <c r="K42" s="3" t="s">
        <v>200</v>
      </c>
      <c r="L42" s="3" t="s">
        <v>200</v>
      </c>
      <c r="M42" s="3" t="s">
        <v>200</v>
      </c>
      <c r="N42" s="3"/>
      <c r="O42" s="3"/>
    </row>
    <row r="43" spans="1:15" x14ac:dyDescent="0.25">
      <c r="A43" s="3" t="s">
        <v>228</v>
      </c>
      <c r="B43" s="3" t="s">
        <v>234</v>
      </c>
      <c r="C43" s="3" t="s">
        <v>200</v>
      </c>
      <c r="D43" s="3" t="s">
        <v>200</v>
      </c>
      <c r="E43" s="3" t="s">
        <v>200</v>
      </c>
      <c r="F43" s="3" t="s">
        <v>200</v>
      </c>
      <c r="G43" s="3">
        <v>39.843209999999999</v>
      </c>
      <c r="H43" s="3">
        <v>46.113759999999999</v>
      </c>
      <c r="I43" s="3" t="s">
        <v>200</v>
      </c>
      <c r="J43" s="3" t="s">
        <v>200</v>
      </c>
      <c r="K43" s="3">
        <v>55.197670000000002</v>
      </c>
      <c r="L43" s="3" t="s">
        <v>200</v>
      </c>
      <c r="M43" s="3" t="s">
        <v>200</v>
      </c>
      <c r="N43" s="3"/>
      <c r="O43" s="3"/>
    </row>
    <row r="44" spans="1:15" x14ac:dyDescent="0.25">
      <c r="A44" s="3" t="s">
        <v>228</v>
      </c>
      <c r="B44" s="3" t="s">
        <v>236</v>
      </c>
      <c r="C44" s="3" t="s">
        <v>200</v>
      </c>
      <c r="D44" s="3" t="s">
        <v>200</v>
      </c>
      <c r="E44" s="3" t="s">
        <v>200</v>
      </c>
      <c r="F44" s="3" t="s">
        <v>200</v>
      </c>
      <c r="G44" s="3" t="s">
        <v>200</v>
      </c>
      <c r="H44" s="3" t="s">
        <v>200</v>
      </c>
      <c r="I44" s="3">
        <v>51.074280000000002</v>
      </c>
      <c r="J44" s="3">
        <v>56.684739999999998</v>
      </c>
      <c r="K44" s="3" t="s">
        <v>200</v>
      </c>
      <c r="L44" s="3" t="s">
        <v>200</v>
      </c>
      <c r="M44" s="3" t="s">
        <v>200</v>
      </c>
      <c r="N44" s="3"/>
      <c r="O44" s="3"/>
    </row>
    <row r="45" spans="1:15" x14ac:dyDescent="0.25">
      <c r="A45" s="3" t="s">
        <v>228</v>
      </c>
      <c r="B45" s="3" t="s">
        <v>237</v>
      </c>
      <c r="C45" s="3" t="s">
        <v>200</v>
      </c>
      <c r="D45" s="3" t="s">
        <v>200</v>
      </c>
      <c r="E45" s="3" t="s">
        <v>200</v>
      </c>
      <c r="F45" s="3" t="s">
        <v>200</v>
      </c>
      <c r="G45" s="3" t="s">
        <v>200</v>
      </c>
      <c r="H45" s="3" t="s">
        <v>200</v>
      </c>
      <c r="I45" s="3" t="s">
        <v>200</v>
      </c>
      <c r="J45" s="3" t="s">
        <v>200</v>
      </c>
      <c r="K45" s="3">
        <v>100</v>
      </c>
      <c r="L45" s="3" t="s">
        <v>200</v>
      </c>
      <c r="M45" s="3" t="s">
        <v>200</v>
      </c>
      <c r="N45" s="3"/>
      <c r="O45" s="3"/>
    </row>
    <row r="46" spans="1:15" x14ac:dyDescent="0.25">
      <c r="A46" s="3" t="s">
        <v>228</v>
      </c>
      <c r="B46" s="3" t="s">
        <v>238</v>
      </c>
      <c r="C46" s="3" t="s">
        <v>200</v>
      </c>
      <c r="D46" s="3" t="s">
        <v>200</v>
      </c>
      <c r="E46" s="3" t="s">
        <v>200</v>
      </c>
      <c r="F46" s="3">
        <v>100</v>
      </c>
      <c r="G46" s="3">
        <v>100</v>
      </c>
      <c r="H46" s="3" t="s">
        <v>200</v>
      </c>
      <c r="I46" s="3" t="s">
        <v>200</v>
      </c>
      <c r="J46" s="3">
        <v>96.403630000000007</v>
      </c>
      <c r="K46" s="3">
        <v>94.646879999999996</v>
      </c>
      <c r="L46" s="3">
        <v>94.332059999999998</v>
      </c>
      <c r="M46" s="3" t="s">
        <v>200</v>
      </c>
      <c r="N46" s="3"/>
      <c r="O46" s="3"/>
    </row>
    <row r="47" spans="1:15" x14ac:dyDescent="0.25">
      <c r="A47" s="3" t="s">
        <v>228</v>
      </c>
      <c r="B47" s="3" t="s">
        <v>239</v>
      </c>
      <c r="C47" s="3" t="s">
        <v>200</v>
      </c>
      <c r="D47" s="3">
        <v>86.72063</v>
      </c>
      <c r="E47" s="3">
        <v>100</v>
      </c>
      <c r="F47" s="3">
        <v>100</v>
      </c>
      <c r="G47" s="3">
        <v>100</v>
      </c>
      <c r="H47" s="3">
        <v>100</v>
      </c>
      <c r="I47" s="3" t="s">
        <v>200</v>
      </c>
      <c r="J47" s="3" t="s">
        <v>200</v>
      </c>
      <c r="K47" s="3" t="s">
        <v>200</v>
      </c>
      <c r="L47" s="3">
        <v>100</v>
      </c>
      <c r="M47" s="3" t="s">
        <v>200</v>
      </c>
      <c r="N47" s="3"/>
      <c r="O47" s="3"/>
    </row>
    <row r="48" spans="1:15" x14ac:dyDescent="0.25">
      <c r="A48" s="3" t="s">
        <v>228</v>
      </c>
      <c r="B48" s="3" t="s">
        <v>240</v>
      </c>
      <c r="C48" s="3" t="s">
        <v>200</v>
      </c>
      <c r="D48" s="3" t="s">
        <v>200</v>
      </c>
      <c r="E48" s="3" t="s">
        <v>200</v>
      </c>
      <c r="F48" s="3">
        <v>41.036529999999999</v>
      </c>
      <c r="G48" s="3" t="s">
        <v>200</v>
      </c>
      <c r="H48" s="3" t="s">
        <v>200</v>
      </c>
      <c r="I48" s="3" t="s">
        <v>200</v>
      </c>
      <c r="J48" s="3" t="s">
        <v>200</v>
      </c>
      <c r="K48" s="3">
        <v>47.254939999999998</v>
      </c>
      <c r="L48" s="3">
        <v>52.583030000000001</v>
      </c>
      <c r="M48" s="3" t="s">
        <v>200</v>
      </c>
      <c r="N48" s="3"/>
      <c r="O48" s="3"/>
    </row>
    <row r="49" spans="1:15" x14ac:dyDescent="0.25">
      <c r="A49" s="3" t="s">
        <v>228</v>
      </c>
      <c r="B49" s="3" t="s">
        <v>241</v>
      </c>
      <c r="C49" s="3" t="s">
        <v>200</v>
      </c>
      <c r="D49" s="3" t="s">
        <v>200</v>
      </c>
      <c r="E49" s="3" t="s">
        <v>200</v>
      </c>
      <c r="F49" s="3" t="s">
        <v>200</v>
      </c>
      <c r="G49" s="3" t="s">
        <v>200</v>
      </c>
      <c r="H49" s="3">
        <v>27.64228</v>
      </c>
      <c r="I49" s="3" t="s">
        <v>200</v>
      </c>
      <c r="J49" s="3" t="s">
        <v>200</v>
      </c>
      <c r="K49" s="3">
        <v>30.296489999999999</v>
      </c>
      <c r="L49" s="3">
        <v>35.07799</v>
      </c>
      <c r="M49" s="3" t="s">
        <v>200</v>
      </c>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269</v>
      </c>
    </row>
    <row r="8" spans="1:15" x14ac:dyDescent="0.25">
      <c r="A8" t="s">
        <v>270</v>
      </c>
    </row>
    <row r="9" spans="1:15" x14ac:dyDescent="0.25">
      <c r="A9" t="s">
        <v>273</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36.544849999999997</v>
      </c>
      <c r="H14" s="3" t="s">
        <v>200</v>
      </c>
      <c r="I14" s="3" t="s">
        <v>200</v>
      </c>
      <c r="J14" s="3" t="s">
        <v>200</v>
      </c>
      <c r="K14" s="3" t="s">
        <v>200</v>
      </c>
      <c r="L14" s="3">
        <v>70.78313</v>
      </c>
      <c r="M14" s="3" t="s">
        <v>200</v>
      </c>
      <c r="N14" s="3"/>
      <c r="O14" s="3"/>
    </row>
    <row r="15" spans="1:15" x14ac:dyDescent="0.25">
      <c r="A15" s="3" t="s">
        <v>198</v>
      </c>
      <c r="B15" s="3" t="s">
        <v>201</v>
      </c>
      <c r="C15" s="3" t="s">
        <v>200</v>
      </c>
      <c r="D15" s="3" t="s">
        <v>200</v>
      </c>
      <c r="E15" s="3" t="s">
        <v>200</v>
      </c>
      <c r="F15" s="3" t="s">
        <v>200</v>
      </c>
      <c r="G15" s="3" t="s">
        <v>200</v>
      </c>
      <c r="H15" s="3">
        <v>51.761850000000003</v>
      </c>
      <c r="I15" s="3" t="s">
        <v>200</v>
      </c>
      <c r="J15" s="3">
        <v>46.965319999999998</v>
      </c>
      <c r="K15" s="3" t="s">
        <v>200</v>
      </c>
      <c r="L15" s="3">
        <v>27.398119999999999</v>
      </c>
      <c r="M15" s="3" t="s">
        <v>200</v>
      </c>
      <c r="N15" s="3"/>
      <c r="O15" s="3"/>
    </row>
    <row r="16" spans="1:15" x14ac:dyDescent="0.25">
      <c r="A16" s="3" t="s">
        <v>198</v>
      </c>
      <c r="B16" s="3" t="s">
        <v>265</v>
      </c>
      <c r="C16" s="3" t="s">
        <v>200</v>
      </c>
      <c r="D16" s="3" t="s">
        <v>200</v>
      </c>
      <c r="E16" s="3" t="s">
        <v>200</v>
      </c>
      <c r="F16" s="3" t="s">
        <v>200</v>
      </c>
      <c r="G16" s="3" t="s">
        <v>200</v>
      </c>
      <c r="H16" s="3" t="s">
        <v>200</v>
      </c>
      <c r="I16" s="3">
        <v>100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t="s">
        <v>200</v>
      </c>
      <c r="H17" s="3" t="s">
        <v>200</v>
      </c>
      <c r="I17" s="3">
        <v>89.0411</v>
      </c>
      <c r="J17" s="3">
        <v>84.745760000000004</v>
      </c>
      <c r="K17" s="3">
        <v>85.185190000000006</v>
      </c>
      <c r="L17" s="3">
        <v>85.897440000000003</v>
      </c>
      <c r="M17" s="3" t="s">
        <v>200</v>
      </c>
      <c r="N17" s="3"/>
      <c r="O17" s="3"/>
    </row>
    <row r="18" spans="1:15" x14ac:dyDescent="0.25">
      <c r="A18" s="3" t="s">
        <v>198</v>
      </c>
      <c r="B18" s="3" t="s">
        <v>204</v>
      </c>
      <c r="C18" s="3" t="s">
        <v>200</v>
      </c>
      <c r="D18" s="3" t="s">
        <v>200</v>
      </c>
      <c r="E18" s="3" t="s">
        <v>200</v>
      </c>
      <c r="F18" s="3" t="s">
        <v>200</v>
      </c>
      <c r="G18" s="3">
        <v>100</v>
      </c>
      <c r="H18" s="3" t="s">
        <v>200</v>
      </c>
      <c r="I18" s="3" t="s">
        <v>200</v>
      </c>
      <c r="J18" s="3" t="s">
        <v>200</v>
      </c>
      <c r="K18" s="3">
        <v>100</v>
      </c>
      <c r="L18" s="3" t="s">
        <v>200</v>
      </c>
      <c r="M18" s="3" t="s">
        <v>200</v>
      </c>
      <c r="N18" s="3"/>
      <c r="O18" s="3"/>
    </row>
    <row r="19" spans="1:15" x14ac:dyDescent="0.25">
      <c r="A19" s="3" t="s">
        <v>207</v>
      </c>
      <c r="B19" s="3" t="s">
        <v>245</v>
      </c>
      <c r="C19" s="3" t="s">
        <v>200</v>
      </c>
      <c r="D19" s="3" t="s">
        <v>200</v>
      </c>
      <c r="E19" s="3" t="s">
        <v>200</v>
      </c>
      <c r="F19" s="3" t="s">
        <v>200</v>
      </c>
      <c r="G19" s="3" t="s">
        <v>200</v>
      </c>
      <c r="H19" s="3" t="s">
        <v>200</v>
      </c>
      <c r="I19" s="3">
        <v>100</v>
      </c>
      <c r="J19" s="3" t="s">
        <v>200</v>
      </c>
      <c r="K19" s="3">
        <v>100</v>
      </c>
      <c r="L19" s="3" t="s">
        <v>200</v>
      </c>
      <c r="M19" s="3" t="s">
        <v>200</v>
      </c>
      <c r="N19" s="3"/>
      <c r="O19" s="3"/>
    </row>
    <row r="20" spans="1:15" x14ac:dyDescent="0.25">
      <c r="A20" s="3" t="s">
        <v>207</v>
      </c>
      <c r="B20" s="3" t="s">
        <v>209</v>
      </c>
      <c r="C20" s="3" t="s">
        <v>200</v>
      </c>
      <c r="D20" s="3" t="s">
        <v>200</v>
      </c>
      <c r="E20" s="3" t="s">
        <v>200</v>
      </c>
      <c r="F20" s="3">
        <v>35.483870000000003</v>
      </c>
      <c r="G20" s="3" t="s">
        <v>200</v>
      </c>
      <c r="H20" s="3" t="s">
        <v>200</v>
      </c>
      <c r="I20" s="3" t="s">
        <v>200</v>
      </c>
      <c r="J20" s="3" t="s">
        <v>200</v>
      </c>
      <c r="K20" s="3" t="s">
        <v>200</v>
      </c>
      <c r="L20" s="3" t="s">
        <v>200</v>
      </c>
      <c r="M20" s="3" t="s">
        <v>200</v>
      </c>
      <c r="N20" s="3"/>
      <c r="O20" s="3"/>
    </row>
    <row r="21" spans="1:15" x14ac:dyDescent="0.25">
      <c r="A21" s="3" t="s">
        <v>207</v>
      </c>
      <c r="B21" s="3" t="s">
        <v>257</v>
      </c>
      <c r="C21" s="3" t="s">
        <v>200</v>
      </c>
      <c r="D21" s="3" t="s">
        <v>200</v>
      </c>
      <c r="E21" s="3" t="s">
        <v>200</v>
      </c>
      <c r="F21" s="3" t="s">
        <v>200</v>
      </c>
      <c r="G21" s="3" t="s">
        <v>200</v>
      </c>
      <c r="H21" s="3" t="s">
        <v>200</v>
      </c>
      <c r="I21" s="3" t="s">
        <v>200</v>
      </c>
      <c r="J21" s="3">
        <v>100</v>
      </c>
      <c r="K21" s="3" t="s">
        <v>200</v>
      </c>
      <c r="L21" s="3" t="s">
        <v>200</v>
      </c>
      <c r="M21" s="3" t="s">
        <v>200</v>
      </c>
      <c r="N21" s="3"/>
      <c r="O21" s="3"/>
    </row>
    <row r="22" spans="1:15" x14ac:dyDescent="0.25">
      <c r="A22" s="3" t="s">
        <v>207</v>
      </c>
      <c r="B22" s="3" t="s">
        <v>210</v>
      </c>
      <c r="C22" s="3" t="s">
        <v>200</v>
      </c>
      <c r="D22" s="3" t="s">
        <v>200</v>
      </c>
      <c r="E22" s="3" t="s">
        <v>200</v>
      </c>
      <c r="F22" s="3" t="s">
        <v>200</v>
      </c>
      <c r="G22" s="3">
        <v>90.00112</v>
      </c>
      <c r="H22" s="3" t="s">
        <v>200</v>
      </c>
      <c r="I22" s="3" t="s">
        <v>200</v>
      </c>
      <c r="J22" s="3" t="s">
        <v>200</v>
      </c>
      <c r="K22" s="3" t="s">
        <v>200</v>
      </c>
      <c r="L22" s="3" t="s">
        <v>200</v>
      </c>
      <c r="M22" s="3" t="s">
        <v>200</v>
      </c>
      <c r="N22" s="3"/>
      <c r="O22" s="3"/>
    </row>
    <row r="23" spans="1:15" x14ac:dyDescent="0.25">
      <c r="A23" s="3" t="s">
        <v>207</v>
      </c>
      <c r="B23" s="3" t="s">
        <v>211</v>
      </c>
      <c r="C23" s="3" t="s">
        <v>200</v>
      </c>
      <c r="D23" s="3" t="s">
        <v>200</v>
      </c>
      <c r="E23" s="3" t="s">
        <v>200</v>
      </c>
      <c r="F23" s="3" t="s">
        <v>200</v>
      </c>
      <c r="G23" s="3">
        <v>71.438040000000001</v>
      </c>
      <c r="H23" s="3">
        <v>84.465199999999996</v>
      </c>
      <c r="I23" s="3">
        <v>96.694640000000007</v>
      </c>
      <c r="J23" s="3">
        <v>99.933639999999997</v>
      </c>
      <c r="K23" s="3">
        <v>100</v>
      </c>
      <c r="L23" s="3">
        <v>99.327910000000003</v>
      </c>
      <c r="M23" s="3" t="s">
        <v>200</v>
      </c>
      <c r="N23" s="3"/>
      <c r="O23" s="3"/>
    </row>
    <row r="24" spans="1:15" x14ac:dyDescent="0.25">
      <c r="A24" s="3" t="s">
        <v>207</v>
      </c>
      <c r="B24" s="3" t="s">
        <v>212</v>
      </c>
      <c r="C24" s="3" t="s">
        <v>200</v>
      </c>
      <c r="D24" s="3" t="s">
        <v>200</v>
      </c>
      <c r="E24" s="3" t="s">
        <v>200</v>
      </c>
      <c r="F24" s="3">
        <v>100</v>
      </c>
      <c r="G24" s="3">
        <v>100</v>
      </c>
      <c r="H24" s="3">
        <v>100</v>
      </c>
      <c r="I24" s="3">
        <v>100</v>
      </c>
      <c r="J24" s="3">
        <v>100</v>
      </c>
      <c r="K24" s="3">
        <v>100</v>
      </c>
      <c r="L24" s="3">
        <v>100</v>
      </c>
      <c r="M24" s="3" t="s">
        <v>200</v>
      </c>
      <c r="N24" s="3"/>
      <c r="O24" s="3"/>
    </row>
    <row r="25" spans="1:15" x14ac:dyDescent="0.25">
      <c r="A25" s="3" t="s">
        <v>207</v>
      </c>
      <c r="B25" s="3" t="s">
        <v>213</v>
      </c>
      <c r="C25" s="3" t="s">
        <v>200</v>
      </c>
      <c r="D25" s="3" t="s">
        <v>200</v>
      </c>
      <c r="E25" s="3" t="s">
        <v>200</v>
      </c>
      <c r="F25" s="3" t="s">
        <v>200</v>
      </c>
      <c r="G25" s="3">
        <v>58.089030000000001</v>
      </c>
      <c r="H25" s="3" t="s">
        <v>200</v>
      </c>
      <c r="I25" s="3">
        <v>88.049340000000001</v>
      </c>
      <c r="J25" s="3">
        <v>83.833209999999994</v>
      </c>
      <c r="K25" s="3">
        <v>81.79074</v>
      </c>
      <c r="L25" s="3">
        <v>89.046270000000007</v>
      </c>
      <c r="M25" s="3" t="s">
        <v>200</v>
      </c>
      <c r="N25" s="3"/>
      <c r="O25" s="3"/>
    </row>
    <row r="26" spans="1:15" x14ac:dyDescent="0.25">
      <c r="A26" s="3" t="s">
        <v>207</v>
      </c>
      <c r="B26" s="3" t="s">
        <v>214</v>
      </c>
      <c r="C26" s="3" t="s">
        <v>200</v>
      </c>
      <c r="D26" s="3" t="s">
        <v>200</v>
      </c>
      <c r="E26" s="3" t="s">
        <v>200</v>
      </c>
      <c r="F26" s="3">
        <v>0</v>
      </c>
      <c r="G26" s="3">
        <v>0</v>
      </c>
      <c r="H26" s="3">
        <v>0</v>
      </c>
      <c r="I26" s="3">
        <v>100</v>
      </c>
      <c r="J26" s="3">
        <v>100</v>
      </c>
      <c r="K26" s="3">
        <v>0</v>
      </c>
      <c r="L26" s="3">
        <v>100</v>
      </c>
      <c r="M26" s="3" t="s">
        <v>200</v>
      </c>
      <c r="N26" s="3"/>
      <c r="O26" s="3"/>
    </row>
    <row r="27" spans="1:15" x14ac:dyDescent="0.25">
      <c r="A27" s="3" t="s">
        <v>207</v>
      </c>
      <c r="B27" s="3" t="s">
        <v>215</v>
      </c>
      <c r="C27" s="3" t="s">
        <v>200</v>
      </c>
      <c r="D27" s="3" t="s">
        <v>200</v>
      </c>
      <c r="E27" s="3" t="s">
        <v>200</v>
      </c>
      <c r="F27" s="3" t="s">
        <v>200</v>
      </c>
      <c r="G27" s="3" t="s">
        <v>200</v>
      </c>
      <c r="H27" s="3">
        <v>84.398120000000006</v>
      </c>
      <c r="I27" s="3" t="s">
        <v>200</v>
      </c>
      <c r="J27" s="3" t="s">
        <v>200</v>
      </c>
      <c r="K27" s="3" t="s">
        <v>200</v>
      </c>
      <c r="L27" s="3" t="s">
        <v>200</v>
      </c>
      <c r="M27" s="3" t="s">
        <v>200</v>
      </c>
      <c r="N27" s="3"/>
      <c r="O27" s="3"/>
    </row>
    <row r="28" spans="1:15" x14ac:dyDescent="0.25">
      <c r="A28" s="3" t="s">
        <v>207</v>
      </c>
      <c r="B28" s="3" t="s">
        <v>261</v>
      </c>
      <c r="C28" s="3" t="s">
        <v>200</v>
      </c>
      <c r="D28" s="3" t="s">
        <v>200</v>
      </c>
      <c r="E28" s="3" t="s">
        <v>200</v>
      </c>
      <c r="F28" s="3" t="s">
        <v>200</v>
      </c>
      <c r="G28" s="3">
        <v>0</v>
      </c>
      <c r="H28" s="3" t="s">
        <v>200</v>
      </c>
      <c r="I28" s="3" t="s">
        <v>200</v>
      </c>
      <c r="J28" s="3" t="s">
        <v>200</v>
      </c>
      <c r="K28" s="3" t="s">
        <v>200</v>
      </c>
      <c r="L28" s="3" t="s">
        <v>200</v>
      </c>
      <c r="M28" s="3" t="s">
        <v>200</v>
      </c>
      <c r="N28" s="3"/>
      <c r="O28" s="3"/>
    </row>
    <row r="29" spans="1:15" x14ac:dyDescent="0.25">
      <c r="A29" s="3" t="s">
        <v>207</v>
      </c>
      <c r="B29" s="3" t="s">
        <v>216</v>
      </c>
      <c r="C29" s="3" t="s">
        <v>200</v>
      </c>
      <c r="D29" s="3" t="s">
        <v>200</v>
      </c>
      <c r="E29" s="3" t="s">
        <v>200</v>
      </c>
      <c r="F29" s="3" t="s">
        <v>200</v>
      </c>
      <c r="G29" s="3" t="s">
        <v>200</v>
      </c>
      <c r="H29" s="3">
        <v>52.405760000000001</v>
      </c>
      <c r="I29" s="3">
        <v>28.799800000000001</v>
      </c>
      <c r="J29" s="3">
        <v>65.052909999999997</v>
      </c>
      <c r="K29" s="3" t="s">
        <v>200</v>
      </c>
      <c r="L29" s="3" t="s">
        <v>200</v>
      </c>
      <c r="M29" s="3" t="s">
        <v>200</v>
      </c>
      <c r="N29" s="3"/>
      <c r="O29" s="3"/>
    </row>
    <row r="30" spans="1:15" x14ac:dyDescent="0.25">
      <c r="A30" s="3" t="s">
        <v>207</v>
      </c>
      <c r="B30" s="3" t="s">
        <v>217</v>
      </c>
      <c r="C30" s="3" t="s">
        <v>200</v>
      </c>
      <c r="D30" s="3" t="s">
        <v>200</v>
      </c>
      <c r="E30" s="3" t="s">
        <v>200</v>
      </c>
      <c r="F30" s="3" t="s">
        <v>200</v>
      </c>
      <c r="G30" s="3" t="s">
        <v>200</v>
      </c>
      <c r="H30" s="3" t="s">
        <v>200</v>
      </c>
      <c r="I30" s="3" t="s">
        <v>200</v>
      </c>
      <c r="J30" s="3" t="s">
        <v>200</v>
      </c>
      <c r="K30" s="3" t="s">
        <v>200</v>
      </c>
      <c r="L30" s="3">
        <v>78.592929999999996</v>
      </c>
      <c r="M30" s="3" t="s">
        <v>200</v>
      </c>
      <c r="N30" s="3"/>
      <c r="O30" s="3"/>
    </row>
    <row r="31" spans="1:15" x14ac:dyDescent="0.25">
      <c r="A31" s="3" t="s">
        <v>218</v>
      </c>
      <c r="B31" s="3" t="s">
        <v>219</v>
      </c>
      <c r="C31" s="3" t="s">
        <v>200</v>
      </c>
      <c r="D31" s="3" t="s">
        <v>200</v>
      </c>
      <c r="E31" s="3" t="s">
        <v>200</v>
      </c>
      <c r="F31" s="3" t="s">
        <v>200</v>
      </c>
      <c r="G31" s="3" t="s">
        <v>200</v>
      </c>
      <c r="H31" s="3" t="s">
        <v>200</v>
      </c>
      <c r="I31" s="3">
        <v>100</v>
      </c>
      <c r="J31" s="3" t="s">
        <v>200</v>
      </c>
      <c r="K31" s="3" t="s">
        <v>200</v>
      </c>
      <c r="L31" s="3">
        <v>100</v>
      </c>
      <c r="M31" s="3" t="s">
        <v>200</v>
      </c>
      <c r="N31" s="3"/>
      <c r="O31" s="3"/>
    </row>
    <row r="32" spans="1:15" x14ac:dyDescent="0.25">
      <c r="A32" s="3" t="s">
        <v>222</v>
      </c>
      <c r="B32" s="3" t="s">
        <v>223</v>
      </c>
      <c r="C32" s="3" t="s">
        <v>200</v>
      </c>
      <c r="D32" s="3" t="s">
        <v>200</v>
      </c>
      <c r="E32" s="3" t="s">
        <v>200</v>
      </c>
      <c r="F32" s="3" t="s">
        <v>200</v>
      </c>
      <c r="G32" s="3" t="s">
        <v>200</v>
      </c>
      <c r="H32" s="3" t="s">
        <v>200</v>
      </c>
      <c r="I32" s="3">
        <v>72.223020000000005</v>
      </c>
      <c r="J32" s="3" t="s">
        <v>200</v>
      </c>
      <c r="K32" s="3" t="s">
        <v>200</v>
      </c>
      <c r="L32" s="3" t="s">
        <v>200</v>
      </c>
      <c r="M32" s="3" t="s">
        <v>200</v>
      </c>
      <c r="N32" s="3"/>
      <c r="O32" s="3"/>
    </row>
    <row r="33" spans="1:15" x14ac:dyDescent="0.25">
      <c r="A33" s="3" t="s">
        <v>222</v>
      </c>
      <c r="B33" s="3" t="s">
        <v>224</v>
      </c>
      <c r="C33" s="3" t="s">
        <v>200</v>
      </c>
      <c r="D33" s="3" t="s">
        <v>200</v>
      </c>
      <c r="E33" s="3">
        <v>54.545450000000002</v>
      </c>
      <c r="F33" s="3">
        <v>56.097560000000001</v>
      </c>
      <c r="G33" s="3" t="s">
        <v>200</v>
      </c>
      <c r="H33" s="3" t="s">
        <v>200</v>
      </c>
      <c r="I33" s="3" t="s">
        <v>200</v>
      </c>
      <c r="J33" s="3" t="s">
        <v>200</v>
      </c>
      <c r="K33" s="3" t="s">
        <v>200</v>
      </c>
      <c r="L33" s="3" t="s">
        <v>200</v>
      </c>
      <c r="M33" s="3" t="s">
        <v>200</v>
      </c>
      <c r="N33" s="3"/>
      <c r="O33" s="3"/>
    </row>
    <row r="34" spans="1:15" x14ac:dyDescent="0.25">
      <c r="A34" s="3" t="s">
        <v>222</v>
      </c>
      <c r="B34" s="3" t="s">
        <v>226</v>
      </c>
      <c r="C34" s="3" t="s">
        <v>200</v>
      </c>
      <c r="D34" s="3" t="s">
        <v>200</v>
      </c>
      <c r="E34" s="3" t="s">
        <v>200</v>
      </c>
      <c r="F34" s="3" t="s">
        <v>200</v>
      </c>
      <c r="G34" s="3">
        <v>100</v>
      </c>
      <c r="H34" s="3">
        <v>100</v>
      </c>
      <c r="I34" s="3" t="s">
        <v>200</v>
      </c>
      <c r="J34" s="3" t="s">
        <v>200</v>
      </c>
      <c r="K34" s="3" t="s">
        <v>200</v>
      </c>
      <c r="L34" s="3" t="s">
        <v>200</v>
      </c>
      <c r="M34" s="3" t="s">
        <v>200</v>
      </c>
      <c r="N34" s="3"/>
      <c r="O34" s="3"/>
    </row>
    <row r="35" spans="1:15" x14ac:dyDescent="0.25">
      <c r="A35" s="3" t="s">
        <v>222</v>
      </c>
      <c r="B35" s="3" t="s">
        <v>248</v>
      </c>
      <c r="C35" s="3" t="s">
        <v>200</v>
      </c>
      <c r="D35" s="3" t="s">
        <v>200</v>
      </c>
      <c r="E35" s="3" t="s">
        <v>200</v>
      </c>
      <c r="F35" s="3" t="s">
        <v>200</v>
      </c>
      <c r="G35" s="3" t="s">
        <v>200</v>
      </c>
      <c r="H35" s="3">
        <v>100</v>
      </c>
      <c r="I35" s="3" t="s">
        <v>200</v>
      </c>
      <c r="J35" s="3" t="s">
        <v>200</v>
      </c>
      <c r="K35" s="3" t="s">
        <v>200</v>
      </c>
      <c r="L35" s="3" t="s">
        <v>200</v>
      </c>
      <c r="M35" s="3" t="s">
        <v>200</v>
      </c>
      <c r="N35" s="3"/>
      <c r="O35" s="3"/>
    </row>
    <row r="36" spans="1:15" x14ac:dyDescent="0.25">
      <c r="A36" s="3" t="s">
        <v>222</v>
      </c>
      <c r="B36" s="3" t="s">
        <v>250</v>
      </c>
      <c r="C36" s="3" t="s">
        <v>200</v>
      </c>
      <c r="D36" s="3" t="s">
        <v>200</v>
      </c>
      <c r="E36" s="3" t="s">
        <v>200</v>
      </c>
      <c r="F36" s="3" t="s">
        <v>200</v>
      </c>
      <c r="G36" s="3" t="s">
        <v>200</v>
      </c>
      <c r="H36" s="3" t="s">
        <v>200</v>
      </c>
      <c r="I36" s="3" t="s">
        <v>200</v>
      </c>
      <c r="J36" s="3">
        <v>100</v>
      </c>
      <c r="K36" s="3">
        <v>77.319590000000005</v>
      </c>
      <c r="L36" s="3" t="s">
        <v>200</v>
      </c>
      <c r="M36" s="3" t="s">
        <v>200</v>
      </c>
      <c r="N36" s="3"/>
      <c r="O36" s="3"/>
    </row>
    <row r="37" spans="1:15" x14ac:dyDescent="0.25">
      <c r="A37" s="3" t="s">
        <v>222</v>
      </c>
      <c r="B37" s="3" t="s">
        <v>227</v>
      </c>
      <c r="C37" s="3" t="s">
        <v>200</v>
      </c>
      <c r="D37" s="3" t="s">
        <v>200</v>
      </c>
      <c r="E37" s="3" t="s">
        <v>200</v>
      </c>
      <c r="F37" s="3">
        <v>41.453569999999999</v>
      </c>
      <c r="G37" s="3" t="s">
        <v>200</v>
      </c>
      <c r="H37" s="3" t="s">
        <v>200</v>
      </c>
      <c r="I37" s="3" t="s">
        <v>200</v>
      </c>
      <c r="J37" s="3" t="s">
        <v>200</v>
      </c>
      <c r="K37" s="3" t="s">
        <v>200</v>
      </c>
      <c r="L37" s="3" t="s">
        <v>200</v>
      </c>
      <c r="M37" s="3" t="s">
        <v>200</v>
      </c>
      <c r="N37" s="3"/>
      <c r="O37" s="3"/>
    </row>
    <row r="38" spans="1:15" x14ac:dyDescent="0.25">
      <c r="A38" s="3" t="s">
        <v>228</v>
      </c>
      <c r="B38" s="3" t="s">
        <v>229</v>
      </c>
      <c r="C38" s="3" t="s">
        <v>200</v>
      </c>
      <c r="D38" s="3" t="s">
        <v>200</v>
      </c>
      <c r="E38" s="3" t="s">
        <v>200</v>
      </c>
      <c r="F38" s="3">
        <v>43.702579999999998</v>
      </c>
      <c r="G38" s="3" t="s">
        <v>200</v>
      </c>
      <c r="H38" s="3">
        <v>100</v>
      </c>
      <c r="I38" s="3">
        <v>100</v>
      </c>
      <c r="J38" s="3">
        <v>100</v>
      </c>
      <c r="K38" s="3">
        <v>100</v>
      </c>
      <c r="L38" s="3">
        <v>100</v>
      </c>
      <c r="M38" s="3" t="s">
        <v>200</v>
      </c>
      <c r="N38" s="3"/>
      <c r="O38" s="3"/>
    </row>
    <row r="39" spans="1:15" x14ac:dyDescent="0.25">
      <c r="A39" s="3" t="s">
        <v>228</v>
      </c>
      <c r="B39" s="3" t="s">
        <v>230</v>
      </c>
      <c r="C39" s="3" t="s">
        <v>200</v>
      </c>
      <c r="D39" s="3" t="s">
        <v>200</v>
      </c>
      <c r="E39" s="3" t="s">
        <v>200</v>
      </c>
      <c r="F39" s="3" t="s">
        <v>200</v>
      </c>
      <c r="G39" s="3" t="s">
        <v>200</v>
      </c>
      <c r="H39" s="3">
        <v>17.17557</v>
      </c>
      <c r="I39" s="3">
        <v>74.433660000000003</v>
      </c>
      <c r="J39" s="3">
        <v>68.464730000000003</v>
      </c>
      <c r="K39" s="3" t="s">
        <v>200</v>
      </c>
      <c r="L39" s="3" t="s">
        <v>200</v>
      </c>
      <c r="M39" s="3" t="s">
        <v>200</v>
      </c>
      <c r="N39" s="3"/>
      <c r="O39" s="3"/>
    </row>
    <row r="40" spans="1:15" x14ac:dyDescent="0.25">
      <c r="A40" s="3" t="s">
        <v>228</v>
      </c>
      <c r="B40" s="3" t="s">
        <v>231</v>
      </c>
      <c r="C40" s="3" t="s">
        <v>200</v>
      </c>
      <c r="D40" s="3" t="s">
        <v>200</v>
      </c>
      <c r="E40" s="3" t="s">
        <v>200</v>
      </c>
      <c r="F40" s="3" t="s">
        <v>200</v>
      </c>
      <c r="G40" s="3">
        <v>0</v>
      </c>
      <c r="H40" s="3" t="s">
        <v>200</v>
      </c>
      <c r="I40" s="3">
        <v>0</v>
      </c>
      <c r="J40" s="3">
        <v>0</v>
      </c>
      <c r="K40" s="3">
        <v>0</v>
      </c>
      <c r="L40" s="3" t="s">
        <v>200</v>
      </c>
      <c r="M40" s="3" t="s">
        <v>200</v>
      </c>
      <c r="N40" s="3"/>
      <c r="O40" s="3"/>
    </row>
    <row r="41" spans="1:15" x14ac:dyDescent="0.25">
      <c r="A41" s="3" t="s">
        <v>228</v>
      </c>
      <c r="B41" s="3" t="s">
        <v>232</v>
      </c>
      <c r="C41" s="3" t="s">
        <v>200</v>
      </c>
      <c r="D41" s="3" t="s">
        <v>200</v>
      </c>
      <c r="E41" s="3" t="s">
        <v>200</v>
      </c>
      <c r="F41" s="3">
        <v>80.61224</v>
      </c>
      <c r="G41" s="3">
        <v>83.549779999999998</v>
      </c>
      <c r="H41" s="3">
        <v>100</v>
      </c>
      <c r="I41" s="3">
        <v>100</v>
      </c>
      <c r="J41" s="3">
        <v>100</v>
      </c>
      <c r="K41" s="3">
        <v>100</v>
      </c>
      <c r="L41" s="3">
        <v>100</v>
      </c>
      <c r="M41" s="3" t="s">
        <v>200</v>
      </c>
      <c r="N41" s="3"/>
      <c r="O41" s="3"/>
    </row>
    <row r="42" spans="1:15" x14ac:dyDescent="0.25">
      <c r="A42" s="3" t="s">
        <v>228</v>
      </c>
      <c r="B42" s="3" t="s">
        <v>233</v>
      </c>
      <c r="C42" s="3" t="s">
        <v>200</v>
      </c>
      <c r="D42" s="3" t="s">
        <v>200</v>
      </c>
      <c r="E42" s="3" t="s">
        <v>200</v>
      </c>
      <c r="F42" s="3" t="s">
        <v>200</v>
      </c>
      <c r="G42" s="3">
        <v>76.876620000000003</v>
      </c>
      <c r="H42" s="3">
        <v>72.459890000000001</v>
      </c>
      <c r="I42" s="3" t="s">
        <v>200</v>
      </c>
      <c r="J42" s="3">
        <v>72.492630000000005</v>
      </c>
      <c r="K42" s="3" t="s">
        <v>200</v>
      </c>
      <c r="L42" s="3" t="s">
        <v>200</v>
      </c>
      <c r="M42" s="3" t="s">
        <v>200</v>
      </c>
      <c r="N42" s="3"/>
      <c r="O42" s="3"/>
    </row>
    <row r="43" spans="1:15" x14ac:dyDescent="0.25">
      <c r="A43" s="3" t="s">
        <v>228</v>
      </c>
      <c r="B43" s="3" t="s">
        <v>234</v>
      </c>
      <c r="C43" s="3" t="s">
        <v>200</v>
      </c>
      <c r="D43" s="3" t="s">
        <v>200</v>
      </c>
      <c r="E43" s="3" t="s">
        <v>200</v>
      </c>
      <c r="F43" s="3" t="s">
        <v>200</v>
      </c>
      <c r="G43" s="3">
        <v>36.32667</v>
      </c>
      <c r="H43" s="3">
        <v>42.850810000000003</v>
      </c>
      <c r="I43" s="3" t="s">
        <v>200</v>
      </c>
      <c r="J43" s="3" t="s">
        <v>200</v>
      </c>
      <c r="K43" s="3">
        <v>51.471690000000002</v>
      </c>
      <c r="L43" s="3" t="s">
        <v>200</v>
      </c>
      <c r="M43" s="3" t="s">
        <v>200</v>
      </c>
      <c r="N43" s="3"/>
      <c r="O43" s="3"/>
    </row>
    <row r="44" spans="1:15" x14ac:dyDescent="0.25">
      <c r="A44" s="3" t="s">
        <v>228</v>
      </c>
      <c r="B44" s="3" t="s">
        <v>236</v>
      </c>
      <c r="C44" s="3" t="s">
        <v>200</v>
      </c>
      <c r="D44" s="3" t="s">
        <v>200</v>
      </c>
      <c r="E44" s="3" t="s">
        <v>200</v>
      </c>
      <c r="F44" s="3" t="s">
        <v>200</v>
      </c>
      <c r="G44" s="3" t="s">
        <v>200</v>
      </c>
      <c r="H44" s="3" t="s">
        <v>200</v>
      </c>
      <c r="I44" s="3">
        <v>48.653910000000003</v>
      </c>
      <c r="J44" s="3">
        <v>51.255800000000001</v>
      </c>
      <c r="K44" s="3" t="s">
        <v>200</v>
      </c>
      <c r="L44" s="3" t="s">
        <v>200</v>
      </c>
      <c r="M44" s="3" t="s">
        <v>200</v>
      </c>
      <c r="N44" s="3"/>
      <c r="O44" s="3"/>
    </row>
    <row r="45" spans="1:15" x14ac:dyDescent="0.25">
      <c r="A45" s="3" t="s">
        <v>228</v>
      </c>
      <c r="B45" s="3" t="s">
        <v>237</v>
      </c>
      <c r="C45" s="3" t="s">
        <v>200</v>
      </c>
      <c r="D45" s="3" t="s">
        <v>200</v>
      </c>
      <c r="E45" s="3" t="s">
        <v>200</v>
      </c>
      <c r="F45" s="3" t="s">
        <v>200</v>
      </c>
      <c r="G45" s="3" t="s">
        <v>200</v>
      </c>
      <c r="H45" s="3" t="s">
        <v>200</v>
      </c>
      <c r="I45" s="3" t="s">
        <v>200</v>
      </c>
      <c r="J45" s="3" t="s">
        <v>200</v>
      </c>
      <c r="K45" s="3">
        <v>100</v>
      </c>
      <c r="L45" s="3" t="s">
        <v>200</v>
      </c>
      <c r="M45" s="3" t="s">
        <v>200</v>
      </c>
      <c r="N45" s="3"/>
      <c r="O45" s="3"/>
    </row>
    <row r="46" spans="1:15" x14ac:dyDescent="0.25">
      <c r="A46" s="3" t="s">
        <v>228</v>
      </c>
      <c r="B46" s="3" t="s">
        <v>238</v>
      </c>
      <c r="C46" s="3" t="s">
        <v>200</v>
      </c>
      <c r="D46" s="3" t="s">
        <v>200</v>
      </c>
      <c r="E46" s="3" t="s">
        <v>200</v>
      </c>
      <c r="F46" s="3">
        <v>100</v>
      </c>
      <c r="G46" s="3">
        <v>100</v>
      </c>
      <c r="H46" s="3" t="s">
        <v>200</v>
      </c>
      <c r="I46" s="3" t="s">
        <v>200</v>
      </c>
      <c r="J46" s="3">
        <v>81.299210000000002</v>
      </c>
      <c r="K46" s="3">
        <v>86.486490000000003</v>
      </c>
      <c r="L46" s="3">
        <v>91.31514</v>
      </c>
      <c r="M46" s="3" t="s">
        <v>200</v>
      </c>
      <c r="N46" s="3"/>
      <c r="O46" s="3"/>
    </row>
    <row r="47" spans="1:15" x14ac:dyDescent="0.25">
      <c r="A47" s="3" t="s">
        <v>228</v>
      </c>
      <c r="B47" s="3" t="s">
        <v>239</v>
      </c>
      <c r="C47" s="3" t="s">
        <v>200</v>
      </c>
      <c r="D47" s="3">
        <v>64.200909999999993</v>
      </c>
      <c r="E47" s="3">
        <v>100</v>
      </c>
      <c r="F47" s="3">
        <v>100</v>
      </c>
      <c r="G47" s="3">
        <v>100</v>
      </c>
      <c r="H47" s="3">
        <v>100</v>
      </c>
      <c r="I47" s="3" t="s">
        <v>200</v>
      </c>
      <c r="J47" s="3" t="s">
        <v>200</v>
      </c>
      <c r="K47" s="3" t="s">
        <v>200</v>
      </c>
      <c r="L47" s="3">
        <v>100</v>
      </c>
      <c r="M47" s="3" t="s">
        <v>200</v>
      </c>
      <c r="N47" s="3"/>
      <c r="O47" s="3"/>
    </row>
    <row r="48" spans="1:15" x14ac:dyDescent="0.25">
      <c r="A48" s="3" t="s">
        <v>228</v>
      </c>
      <c r="B48" s="3" t="s">
        <v>240</v>
      </c>
      <c r="C48" s="3" t="s">
        <v>200</v>
      </c>
      <c r="D48" s="3" t="s">
        <v>200</v>
      </c>
      <c r="E48" s="3" t="s">
        <v>200</v>
      </c>
      <c r="F48" s="3">
        <v>25.71977</v>
      </c>
      <c r="G48" s="3" t="s">
        <v>200</v>
      </c>
      <c r="H48" s="3" t="s">
        <v>200</v>
      </c>
      <c r="I48" s="3" t="s">
        <v>200</v>
      </c>
      <c r="J48" s="3" t="s">
        <v>200</v>
      </c>
      <c r="K48" s="3">
        <v>38.256880000000002</v>
      </c>
      <c r="L48" s="3">
        <v>44.912790000000001</v>
      </c>
      <c r="M48" s="3" t="s">
        <v>200</v>
      </c>
      <c r="N48" s="3"/>
      <c r="O48" s="3"/>
    </row>
    <row r="49" spans="1:15" x14ac:dyDescent="0.25">
      <c r="A49" s="3" t="s">
        <v>228</v>
      </c>
      <c r="B49" s="3" t="s">
        <v>241</v>
      </c>
      <c r="C49" s="3" t="s">
        <v>200</v>
      </c>
      <c r="D49" s="3" t="s">
        <v>200</v>
      </c>
      <c r="E49" s="3" t="s">
        <v>200</v>
      </c>
      <c r="F49" s="3" t="s">
        <v>200</v>
      </c>
      <c r="G49" s="3" t="s">
        <v>200</v>
      </c>
      <c r="H49" s="3">
        <v>41.08108</v>
      </c>
      <c r="I49" s="3" t="s">
        <v>200</v>
      </c>
      <c r="J49" s="3" t="s">
        <v>200</v>
      </c>
      <c r="K49" s="3">
        <v>50.78125</v>
      </c>
      <c r="L49" s="3">
        <v>66.849819999999994</v>
      </c>
      <c r="M49" s="3" t="s">
        <v>200</v>
      </c>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182</v>
      </c>
    </row>
    <row r="8" spans="1:15" x14ac:dyDescent="0.25">
      <c r="A8" t="s">
        <v>183</v>
      </c>
    </row>
    <row r="9" spans="1:15" x14ac:dyDescent="0.25">
      <c r="A9" t="s">
        <v>184</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v>55.482819999999997</v>
      </c>
      <c r="E14" s="3">
        <v>62.341329999999999</v>
      </c>
      <c r="F14" s="3" t="s">
        <v>200</v>
      </c>
      <c r="G14" s="3">
        <v>72.195890000000006</v>
      </c>
      <c r="H14" s="3">
        <v>100</v>
      </c>
      <c r="I14" s="3">
        <v>100</v>
      </c>
      <c r="J14" s="3">
        <v>100</v>
      </c>
      <c r="K14" s="3">
        <v>100</v>
      </c>
      <c r="L14" s="3">
        <v>83.714179999999999</v>
      </c>
      <c r="M14" s="3" t="s">
        <v>200</v>
      </c>
      <c r="N14" s="3"/>
      <c r="O14" s="3"/>
    </row>
    <row r="15" spans="1:15" x14ac:dyDescent="0.25">
      <c r="A15" s="3" t="s">
        <v>198</v>
      </c>
      <c r="B15" s="3" t="s">
        <v>201</v>
      </c>
      <c r="C15" s="3">
        <v>42.831569999999999</v>
      </c>
      <c r="D15" s="3">
        <v>47.986730000000001</v>
      </c>
      <c r="E15" s="3">
        <v>57.118429999999996</v>
      </c>
      <c r="F15" s="3" t="s">
        <v>200</v>
      </c>
      <c r="G15" s="3" t="s">
        <v>200</v>
      </c>
      <c r="H15" s="3">
        <v>54.24662</v>
      </c>
      <c r="I15" s="3" t="s">
        <v>200</v>
      </c>
      <c r="J15" s="3">
        <v>67.343819999999994</v>
      </c>
      <c r="K15" s="3" t="s">
        <v>200</v>
      </c>
      <c r="L15" s="3" t="s">
        <v>200</v>
      </c>
      <c r="M15" s="3" t="s">
        <v>200</v>
      </c>
      <c r="N15" s="3"/>
      <c r="O15" s="3"/>
    </row>
    <row r="16" spans="1:15" x14ac:dyDescent="0.25">
      <c r="A16" s="3" t="s">
        <v>198</v>
      </c>
      <c r="B16" s="3" t="s">
        <v>202</v>
      </c>
      <c r="C16" s="3">
        <v>65.619829999999993</v>
      </c>
      <c r="D16" s="3">
        <v>72.907150000000001</v>
      </c>
      <c r="E16" s="3" t="s">
        <v>200</v>
      </c>
      <c r="F16" s="3">
        <v>52.278820000000003</v>
      </c>
      <c r="G16" s="3" t="s">
        <v>200</v>
      </c>
      <c r="H16" s="3" t="s">
        <v>200</v>
      </c>
      <c r="I16" s="3">
        <v>24.43439</v>
      </c>
      <c r="J16" s="3" t="s">
        <v>200</v>
      </c>
      <c r="K16" s="3" t="s">
        <v>200</v>
      </c>
      <c r="L16" s="3" t="s">
        <v>200</v>
      </c>
      <c r="M16" s="3" t="s">
        <v>200</v>
      </c>
      <c r="N16" s="3"/>
      <c r="O16" s="3"/>
    </row>
    <row r="17" spans="1:15" x14ac:dyDescent="0.25">
      <c r="A17" s="3" t="s">
        <v>198</v>
      </c>
      <c r="B17" s="3" t="s">
        <v>203</v>
      </c>
      <c r="C17" s="3">
        <v>94.111350000000002</v>
      </c>
      <c r="D17" s="3" t="s">
        <v>200</v>
      </c>
      <c r="E17" s="3">
        <v>91.527839999999998</v>
      </c>
      <c r="F17" s="3" t="s">
        <v>200</v>
      </c>
      <c r="G17" s="3" t="s">
        <v>200</v>
      </c>
      <c r="H17" s="3" t="s">
        <v>200</v>
      </c>
      <c r="I17" s="3" t="s">
        <v>200</v>
      </c>
      <c r="J17" s="3" t="s">
        <v>200</v>
      </c>
      <c r="K17" s="3" t="s">
        <v>200</v>
      </c>
      <c r="L17" s="3" t="s">
        <v>200</v>
      </c>
      <c r="M17" s="3" t="s">
        <v>200</v>
      </c>
      <c r="N17" s="3"/>
      <c r="O17" s="3"/>
    </row>
    <row r="18" spans="1:15" x14ac:dyDescent="0.25">
      <c r="A18" s="3" t="s">
        <v>198</v>
      </c>
      <c r="B18" s="3" t="s">
        <v>204</v>
      </c>
      <c r="C18" s="3">
        <v>22.81887</v>
      </c>
      <c r="D18" s="3">
        <v>22.731459999999998</v>
      </c>
      <c r="E18" s="3">
        <v>16.541779999999999</v>
      </c>
      <c r="F18" s="3">
        <v>18.71706</v>
      </c>
      <c r="G18" s="3">
        <v>20.32591</v>
      </c>
      <c r="H18" s="3">
        <v>20.635359999999999</v>
      </c>
      <c r="I18" s="3" t="s">
        <v>200</v>
      </c>
      <c r="J18" s="3" t="s">
        <v>200</v>
      </c>
      <c r="K18" s="3" t="s">
        <v>200</v>
      </c>
      <c r="L18" s="3" t="s">
        <v>200</v>
      </c>
      <c r="M18" s="3" t="s">
        <v>200</v>
      </c>
      <c r="N18" s="3"/>
      <c r="O18" s="3"/>
    </row>
    <row r="19" spans="1:15" x14ac:dyDescent="0.25">
      <c r="A19" s="3" t="s">
        <v>198</v>
      </c>
      <c r="B19" s="3" t="s">
        <v>205</v>
      </c>
      <c r="C19" s="3" t="s">
        <v>200</v>
      </c>
      <c r="D19" s="3" t="s">
        <v>200</v>
      </c>
      <c r="E19" s="3" t="s">
        <v>200</v>
      </c>
      <c r="F19" s="3" t="s">
        <v>200</v>
      </c>
      <c r="G19" s="3" t="s">
        <v>200</v>
      </c>
      <c r="H19" s="3">
        <v>88.814130000000006</v>
      </c>
      <c r="I19" s="3" t="s">
        <v>200</v>
      </c>
      <c r="J19" s="3" t="s">
        <v>200</v>
      </c>
      <c r="K19" s="3" t="s">
        <v>200</v>
      </c>
      <c r="L19" s="3" t="s">
        <v>200</v>
      </c>
      <c r="M19" s="3" t="s">
        <v>200</v>
      </c>
      <c r="N19" s="3"/>
      <c r="O19" s="3"/>
    </row>
    <row r="20" spans="1:15" x14ac:dyDescent="0.25">
      <c r="A20" s="3" t="s">
        <v>198</v>
      </c>
      <c r="B20" s="3" t="s">
        <v>206</v>
      </c>
      <c r="C20" s="3" t="s">
        <v>200</v>
      </c>
      <c r="D20" s="3" t="s">
        <v>200</v>
      </c>
      <c r="E20" s="3" t="s">
        <v>200</v>
      </c>
      <c r="F20" s="3" t="s">
        <v>200</v>
      </c>
      <c r="G20" s="3">
        <v>18.843679999999999</v>
      </c>
      <c r="H20" s="3">
        <v>28.247730000000001</v>
      </c>
      <c r="I20" s="3" t="s">
        <v>200</v>
      </c>
      <c r="J20" s="3" t="s">
        <v>200</v>
      </c>
      <c r="K20" s="3" t="s">
        <v>200</v>
      </c>
      <c r="L20" s="3" t="s">
        <v>200</v>
      </c>
      <c r="M20" s="3" t="s">
        <v>200</v>
      </c>
      <c r="N20" s="3"/>
      <c r="O20" s="3"/>
    </row>
    <row r="21" spans="1:15" x14ac:dyDescent="0.25">
      <c r="A21" s="3" t="s">
        <v>207</v>
      </c>
      <c r="B21" s="3" t="s">
        <v>208</v>
      </c>
      <c r="C21" s="3" t="s">
        <v>200</v>
      </c>
      <c r="D21" s="3" t="s">
        <v>200</v>
      </c>
      <c r="E21" s="3" t="s">
        <v>200</v>
      </c>
      <c r="F21" s="3" t="s">
        <v>200</v>
      </c>
      <c r="G21" s="3" t="s">
        <v>200</v>
      </c>
      <c r="H21" s="3" t="s">
        <v>200</v>
      </c>
      <c r="I21" s="3" t="s">
        <v>200</v>
      </c>
      <c r="J21" s="3">
        <v>55.976680000000002</v>
      </c>
      <c r="K21" s="3" t="s">
        <v>200</v>
      </c>
      <c r="L21" s="3" t="s">
        <v>200</v>
      </c>
      <c r="M21" s="3" t="s">
        <v>200</v>
      </c>
      <c r="N21" s="3"/>
      <c r="O21" s="3"/>
    </row>
    <row r="22" spans="1:15" x14ac:dyDescent="0.25">
      <c r="A22" s="3" t="s">
        <v>207</v>
      </c>
      <c r="B22" s="3" t="s">
        <v>209</v>
      </c>
      <c r="C22" s="3">
        <v>56.517940000000003</v>
      </c>
      <c r="D22" s="3">
        <v>52.839509999999997</v>
      </c>
      <c r="E22" s="3">
        <v>56.095680000000002</v>
      </c>
      <c r="F22" s="3">
        <v>50.363900000000001</v>
      </c>
      <c r="G22" s="3">
        <v>45.903950000000002</v>
      </c>
      <c r="H22" s="3">
        <v>41.826920000000001</v>
      </c>
      <c r="I22" s="3" t="s">
        <v>200</v>
      </c>
      <c r="J22" s="3">
        <v>39.779359999999997</v>
      </c>
      <c r="K22" s="3">
        <v>41.609479999999998</v>
      </c>
      <c r="L22" s="3" t="s">
        <v>200</v>
      </c>
      <c r="M22" s="3" t="s">
        <v>200</v>
      </c>
      <c r="N22" s="3"/>
      <c r="O22" s="3"/>
    </row>
    <row r="23" spans="1:15" x14ac:dyDescent="0.25">
      <c r="A23" s="3" t="s">
        <v>207</v>
      </c>
      <c r="B23" s="3" t="s">
        <v>210</v>
      </c>
      <c r="C23" s="3" t="s">
        <v>200</v>
      </c>
      <c r="D23" s="3" t="s">
        <v>200</v>
      </c>
      <c r="E23" s="3">
        <v>80.615480000000005</v>
      </c>
      <c r="F23" s="3" t="s">
        <v>200</v>
      </c>
      <c r="G23" s="3">
        <v>82.324460000000002</v>
      </c>
      <c r="H23" s="3" t="s">
        <v>200</v>
      </c>
      <c r="I23" s="3" t="s">
        <v>200</v>
      </c>
      <c r="J23" s="3" t="s">
        <v>200</v>
      </c>
      <c r="K23" s="3" t="s">
        <v>200</v>
      </c>
      <c r="L23" s="3" t="s">
        <v>200</v>
      </c>
      <c r="M23" s="3" t="s">
        <v>200</v>
      </c>
      <c r="N23" s="3"/>
      <c r="O23" s="3"/>
    </row>
    <row r="24" spans="1:15" x14ac:dyDescent="0.25">
      <c r="A24" s="3" t="s">
        <v>207</v>
      </c>
      <c r="B24" s="3" t="s">
        <v>211</v>
      </c>
      <c r="C24" s="3">
        <v>50.869259999999997</v>
      </c>
      <c r="D24" s="3" t="s">
        <v>200</v>
      </c>
      <c r="E24" s="3" t="s">
        <v>200</v>
      </c>
      <c r="F24" s="3" t="s">
        <v>200</v>
      </c>
      <c r="G24" s="3">
        <v>16.939579999999999</v>
      </c>
      <c r="H24" s="3" t="s">
        <v>200</v>
      </c>
      <c r="I24" s="3" t="s">
        <v>200</v>
      </c>
      <c r="J24" s="3" t="s">
        <v>200</v>
      </c>
      <c r="K24" s="3" t="s">
        <v>200</v>
      </c>
      <c r="L24" s="3">
        <v>43.764960000000002</v>
      </c>
      <c r="M24" s="3" t="s">
        <v>200</v>
      </c>
      <c r="N24" s="3"/>
      <c r="O24" s="3"/>
    </row>
    <row r="25" spans="1:15" x14ac:dyDescent="0.25">
      <c r="A25" s="3" t="s">
        <v>207</v>
      </c>
      <c r="B25" s="3" t="s">
        <v>212</v>
      </c>
      <c r="C25" s="3">
        <v>94.011030000000005</v>
      </c>
      <c r="D25" s="3">
        <v>98.705879999999993</v>
      </c>
      <c r="E25" s="3">
        <v>99.921289999999999</v>
      </c>
      <c r="F25" s="3">
        <v>99.956289999999996</v>
      </c>
      <c r="G25" s="3">
        <v>100</v>
      </c>
      <c r="H25" s="3">
        <v>100</v>
      </c>
      <c r="I25" s="3">
        <v>100</v>
      </c>
      <c r="J25" s="3">
        <v>100</v>
      </c>
      <c r="K25" s="3">
        <v>100</v>
      </c>
      <c r="L25" s="3">
        <v>100</v>
      </c>
      <c r="M25" s="3" t="s">
        <v>200</v>
      </c>
      <c r="N25" s="3"/>
      <c r="O25" s="3"/>
    </row>
    <row r="26" spans="1:15" x14ac:dyDescent="0.25">
      <c r="A26" s="3" t="s">
        <v>207</v>
      </c>
      <c r="B26" s="3" t="s">
        <v>213</v>
      </c>
      <c r="C26" s="3" t="s">
        <v>200</v>
      </c>
      <c r="D26" s="3">
        <v>37.878270000000001</v>
      </c>
      <c r="E26" s="3" t="s">
        <v>200</v>
      </c>
      <c r="F26" s="3" t="s">
        <v>200</v>
      </c>
      <c r="G26" s="3" t="s">
        <v>200</v>
      </c>
      <c r="H26" s="3">
        <v>48.960270000000001</v>
      </c>
      <c r="I26" s="3">
        <v>50.503500000000003</v>
      </c>
      <c r="J26" s="3">
        <v>42.99765</v>
      </c>
      <c r="K26" s="3">
        <v>45.621020000000001</v>
      </c>
      <c r="L26" s="3">
        <v>49.516660000000002</v>
      </c>
      <c r="M26" s="3" t="s">
        <v>200</v>
      </c>
      <c r="N26" s="3"/>
      <c r="O26" s="3"/>
    </row>
    <row r="27" spans="1:15" x14ac:dyDescent="0.25">
      <c r="A27" s="3" t="s">
        <v>207</v>
      </c>
      <c r="B27" s="3" t="s">
        <v>214</v>
      </c>
      <c r="C27" s="3" t="s">
        <v>200</v>
      </c>
      <c r="D27" s="3">
        <v>73.714290000000005</v>
      </c>
      <c r="E27" s="3">
        <v>63.953490000000002</v>
      </c>
      <c r="F27" s="3">
        <v>60.512819999999998</v>
      </c>
      <c r="G27" s="3">
        <v>66.120220000000003</v>
      </c>
      <c r="H27" s="3">
        <v>81.176469999999995</v>
      </c>
      <c r="I27" s="3">
        <v>86.021510000000006</v>
      </c>
      <c r="J27" s="3">
        <v>85.714290000000005</v>
      </c>
      <c r="K27" s="3">
        <v>86.309520000000006</v>
      </c>
      <c r="L27" s="3">
        <v>86.227540000000005</v>
      </c>
      <c r="M27" s="3" t="s">
        <v>200</v>
      </c>
      <c r="N27" s="3"/>
      <c r="O27" s="3"/>
    </row>
    <row r="28" spans="1:15" x14ac:dyDescent="0.25">
      <c r="A28" s="3" t="s">
        <v>207</v>
      </c>
      <c r="B28" s="3" t="s">
        <v>215</v>
      </c>
      <c r="C28" s="3" t="s">
        <v>200</v>
      </c>
      <c r="D28" s="3">
        <v>38.878140000000002</v>
      </c>
      <c r="E28" s="3" t="s">
        <v>200</v>
      </c>
      <c r="F28" s="3" t="s">
        <v>200</v>
      </c>
      <c r="G28" s="3" t="s">
        <v>200</v>
      </c>
      <c r="H28" s="3" t="s">
        <v>200</v>
      </c>
      <c r="I28" s="3" t="s">
        <v>200</v>
      </c>
      <c r="J28" s="3" t="s">
        <v>200</v>
      </c>
      <c r="K28" s="3" t="s">
        <v>200</v>
      </c>
      <c r="L28" s="3" t="s">
        <v>200</v>
      </c>
      <c r="M28" s="3" t="s">
        <v>200</v>
      </c>
      <c r="N28" s="3"/>
      <c r="O28" s="3"/>
    </row>
    <row r="29" spans="1:15" x14ac:dyDescent="0.25">
      <c r="A29" s="3" t="s">
        <v>207</v>
      </c>
      <c r="B29" s="3" t="s">
        <v>216</v>
      </c>
      <c r="C29" s="3" t="s">
        <v>200</v>
      </c>
      <c r="D29" s="3" t="s">
        <v>200</v>
      </c>
      <c r="E29" s="3" t="s">
        <v>200</v>
      </c>
      <c r="F29" s="3" t="s">
        <v>200</v>
      </c>
      <c r="G29" s="3" t="s">
        <v>200</v>
      </c>
      <c r="H29" s="3" t="s">
        <v>200</v>
      </c>
      <c r="I29" s="3" t="s">
        <v>200</v>
      </c>
      <c r="J29" s="3">
        <v>60.00506</v>
      </c>
      <c r="K29" s="3" t="s">
        <v>200</v>
      </c>
      <c r="L29" s="3" t="s">
        <v>200</v>
      </c>
      <c r="M29" s="3" t="s">
        <v>200</v>
      </c>
      <c r="N29" s="3"/>
      <c r="O29" s="3"/>
    </row>
    <row r="30" spans="1:15" x14ac:dyDescent="0.25">
      <c r="A30" s="3" t="s">
        <v>207</v>
      </c>
      <c r="B30" s="3" t="s">
        <v>217</v>
      </c>
      <c r="C30" s="3">
        <v>18.1112</v>
      </c>
      <c r="D30" s="3" t="s">
        <v>200</v>
      </c>
      <c r="E30" s="3">
        <v>33.094529999999999</v>
      </c>
      <c r="F30" s="3" t="s">
        <v>200</v>
      </c>
      <c r="G30" s="3">
        <v>36.198529999999998</v>
      </c>
      <c r="H30" s="3" t="s">
        <v>200</v>
      </c>
      <c r="I30" s="3">
        <v>50.133710000000001</v>
      </c>
      <c r="J30" s="3" t="s">
        <v>200</v>
      </c>
      <c r="K30" s="3" t="s">
        <v>200</v>
      </c>
      <c r="L30" s="3" t="s">
        <v>200</v>
      </c>
      <c r="M30" s="3" t="s">
        <v>200</v>
      </c>
      <c r="N30" s="3"/>
      <c r="O30" s="3"/>
    </row>
    <row r="31" spans="1:15" x14ac:dyDescent="0.25">
      <c r="A31" s="3" t="s">
        <v>218</v>
      </c>
      <c r="B31" s="3" t="s">
        <v>219</v>
      </c>
      <c r="C31" s="3" t="s">
        <v>200</v>
      </c>
      <c r="D31" s="3" t="s">
        <v>200</v>
      </c>
      <c r="E31" s="3" t="s">
        <v>200</v>
      </c>
      <c r="F31" s="3" t="s">
        <v>200</v>
      </c>
      <c r="G31" s="3" t="s">
        <v>200</v>
      </c>
      <c r="H31" s="3" t="s">
        <v>200</v>
      </c>
      <c r="I31" s="3">
        <v>76.528959999999998</v>
      </c>
      <c r="J31" s="3" t="s">
        <v>200</v>
      </c>
      <c r="K31" s="3" t="s">
        <v>200</v>
      </c>
      <c r="L31" s="3">
        <v>82.839169999999996</v>
      </c>
      <c r="M31" s="3" t="s">
        <v>200</v>
      </c>
      <c r="N31" s="3"/>
      <c r="O31" s="3"/>
    </row>
    <row r="32" spans="1:15" x14ac:dyDescent="0.25">
      <c r="A32" s="3" t="s">
        <v>218</v>
      </c>
      <c r="B32" s="3" t="s">
        <v>220</v>
      </c>
      <c r="C32" s="3">
        <v>100</v>
      </c>
      <c r="D32" s="3" t="s">
        <v>200</v>
      </c>
      <c r="E32" s="3">
        <v>100</v>
      </c>
      <c r="F32" s="3" t="s">
        <v>200</v>
      </c>
      <c r="G32" s="3" t="s">
        <v>200</v>
      </c>
      <c r="H32" s="3" t="s">
        <v>200</v>
      </c>
      <c r="I32" s="3" t="s">
        <v>200</v>
      </c>
      <c r="J32" s="3" t="s">
        <v>200</v>
      </c>
      <c r="K32" s="3" t="s">
        <v>200</v>
      </c>
      <c r="L32" s="3" t="s">
        <v>200</v>
      </c>
      <c r="M32" s="3" t="s">
        <v>200</v>
      </c>
      <c r="N32" s="3"/>
      <c r="O32" s="3"/>
    </row>
    <row r="33" spans="1:15" x14ac:dyDescent="0.25">
      <c r="A33" s="3" t="s">
        <v>218</v>
      </c>
      <c r="B33" s="3" t="s">
        <v>221</v>
      </c>
      <c r="C33" s="3" t="s">
        <v>200</v>
      </c>
      <c r="D33" s="3" t="s">
        <v>200</v>
      </c>
      <c r="E33" s="3" t="s">
        <v>200</v>
      </c>
      <c r="F33" s="3" t="s">
        <v>200</v>
      </c>
      <c r="G33" s="3" t="s">
        <v>200</v>
      </c>
      <c r="H33" s="3">
        <v>100</v>
      </c>
      <c r="I33" s="3">
        <v>100</v>
      </c>
      <c r="J33" s="3" t="s">
        <v>200</v>
      </c>
      <c r="K33" s="3" t="s">
        <v>200</v>
      </c>
      <c r="L33" s="3" t="s">
        <v>200</v>
      </c>
      <c r="M33" s="3" t="s">
        <v>200</v>
      </c>
      <c r="N33" s="3"/>
      <c r="O33" s="3"/>
    </row>
    <row r="34" spans="1:15" x14ac:dyDescent="0.25">
      <c r="A34" s="3" t="s">
        <v>222</v>
      </c>
      <c r="B34" s="3" t="s">
        <v>223</v>
      </c>
      <c r="C34" s="3">
        <v>45.14752</v>
      </c>
      <c r="D34" s="3">
        <v>44.01397</v>
      </c>
      <c r="E34" s="3" t="s">
        <v>200</v>
      </c>
      <c r="F34" s="3" t="s">
        <v>200</v>
      </c>
      <c r="G34" s="3" t="s">
        <v>200</v>
      </c>
      <c r="H34" s="3" t="s">
        <v>200</v>
      </c>
      <c r="I34" s="3" t="s">
        <v>200</v>
      </c>
      <c r="J34" s="3" t="s">
        <v>200</v>
      </c>
      <c r="K34" s="3" t="s">
        <v>200</v>
      </c>
      <c r="L34" s="3" t="s">
        <v>200</v>
      </c>
      <c r="M34" s="3" t="s">
        <v>200</v>
      </c>
      <c r="N34" s="3"/>
      <c r="O34" s="3"/>
    </row>
    <row r="35" spans="1:15" x14ac:dyDescent="0.25">
      <c r="A35" s="3" t="s">
        <v>222</v>
      </c>
      <c r="B35" s="3" t="s">
        <v>224</v>
      </c>
      <c r="C35" s="3" t="s">
        <v>200</v>
      </c>
      <c r="D35" s="3" t="s">
        <v>200</v>
      </c>
      <c r="E35" s="3">
        <v>54.633899999999997</v>
      </c>
      <c r="F35" s="3">
        <v>55.03707</v>
      </c>
      <c r="G35" s="3" t="s">
        <v>200</v>
      </c>
      <c r="H35" s="3" t="s">
        <v>200</v>
      </c>
      <c r="I35" s="3" t="s">
        <v>200</v>
      </c>
      <c r="J35" s="3" t="s">
        <v>200</v>
      </c>
      <c r="K35" s="3" t="s">
        <v>200</v>
      </c>
      <c r="L35" s="3" t="s">
        <v>200</v>
      </c>
      <c r="M35" s="3" t="s">
        <v>200</v>
      </c>
      <c r="N35" s="3"/>
      <c r="O35" s="3"/>
    </row>
    <row r="36" spans="1:15" x14ac:dyDescent="0.25">
      <c r="A36" s="3" t="s">
        <v>222</v>
      </c>
      <c r="B36" s="3" t="s">
        <v>225</v>
      </c>
      <c r="C36" s="3">
        <v>64.241159999999994</v>
      </c>
      <c r="D36" s="3">
        <v>50.801029999999997</v>
      </c>
      <c r="E36" s="3" t="s">
        <v>200</v>
      </c>
      <c r="F36" s="3" t="s">
        <v>200</v>
      </c>
      <c r="G36" s="3" t="s">
        <v>200</v>
      </c>
      <c r="H36" s="3" t="s">
        <v>200</v>
      </c>
      <c r="I36" s="3" t="s">
        <v>200</v>
      </c>
      <c r="J36" s="3" t="s">
        <v>200</v>
      </c>
      <c r="K36" s="3" t="s">
        <v>200</v>
      </c>
      <c r="L36" s="3" t="s">
        <v>200</v>
      </c>
      <c r="M36" s="3" t="s">
        <v>200</v>
      </c>
      <c r="N36" s="3"/>
      <c r="O36" s="3"/>
    </row>
    <row r="37" spans="1:15" x14ac:dyDescent="0.25">
      <c r="A37" s="3" t="s">
        <v>222</v>
      </c>
      <c r="B37" s="3" t="s">
        <v>226</v>
      </c>
      <c r="C37" s="3" t="s">
        <v>200</v>
      </c>
      <c r="D37" s="3" t="s">
        <v>200</v>
      </c>
      <c r="E37" s="3" t="s">
        <v>200</v>
      </c>
      <c r="F37" s="3" t="s">
        <v>200</v>
      </c>
      <c r="G37" s="3" t="s">
        <v>200</v>
      </c>
      <c r="H37" s="3">
        <v>100</v>
      </c>
      <c r="I37" s="3" t="s">
        <v>200</v>
      </c>
      <c r="J37" s="3" t="s">
        <v>200</v>
      </c>
      <c r="K37" s="3" t="s">
        <v>200</v>
      </c>
      <c r="L37" s="3" t="s">
        <v>200</v>
      </c>
      <c r="M37" s="3" t="s">
        <v>200</v>
      </c>
      <c r="N37" s="3"/>
      <c r="O37" s="3"/>
    </row>
    <row r="38" spans="1:15" x14ac:dyDescent="0.25">
      <c r="A38" s="3" t="s">
        <v>222</v>
      </c>
      <c r="B38" s="3" t="s">
        <v>227</v>
      </c>
      <c r="C38" s="3" t="s">
        <v>200</v>
      </c>
      <c r="D38" s="3" t="s">
        <v>200</v>
      </c>
      <c r="E38" s="3">
        <v>28.310230000000001</v>
      </c>
      <c r="F38" s="3">
        <v>27.181750000000001</v>
      </c>
      <c r="G38" s="3" t="s">
        <v>200</v>
      </c>
      <c r="H38" s="3" t="s">
        <v>200</v>
      </c>
      <c r="I38" s="3" t="s">
        <v>200</v>
      </c>
      <c r="J38" s="3" t="s">
        <v>200</v>
      </c>
      <c r="K38" s="3" t="s">
        <v>200</v>
      </c>
      <c r="L38" s="3" t="s">
        <v>200</v>
      </c>
      <c r="M38" s="3" t="s">
        <v>200</v>
      </c>
      <c r="N38" s="3"/>
      <c r="O38" s="3"/>
    </row>
    <row r="39" spans="1:15" x14ac:dyDescent="0.25">
      <c r="A39" s="3" t="s">
        <v>228</v>
      </c>
      <c r="B39" s="3" t="s">
        <v>229</v>
      </c>
      <c r="C39" s="3" t="s">
        <v>200</v>
      </c>
      <c r="D39" s="3" t="s">
        <v>200</v>
      </c>
      <c r="E39" s="3">
        <v>27.907499999999999</v>
      </c>
      <c r="F39" s="3" t="s">
        <v>200</v>
      </c>
      <c r="G39" s="3" t="s">
        <v>200</v>
      </c>
      <c r="H39" s="3" t="s">
        <v>200</v>
      </c>
      <c r="I39" s="3">
        <v>34.827979999999997</v>
      </c>
      <c r="J39" s="3">
        <v>25.91865</v>
      </c>
      <c r="K39" s="3">
        <v>25.010429999999999</v>
      </c>
      <c r="L39" s="3">
        <v>49.575490000000002</v>
      </c>
      <c r="M39" s="3" t="s">
        <v>200</v>
      </c>
      <c r="N39" s="3"/>
      <c r="O39" s="3"/>
    </row>
    <row r="40" spans="1:15" x14ac:dyDescent="0.25">
      <c r="A40" s="3" t="s">
        <v>228</v>
      </c>
      <c r="B40" s="3" t="s">
        <v>230</v>
      </c>
      <c r="C40" s="3" t="s">
        <v>200</v>
      </c>
      <c r="D40" s="3">
        <v>21.60229</v>
      </c>
      <c r="E40" s="3" t="s">
        <v>200</v>
      </c>
      <c r="F40" s="3" t="s">
        <v>200</v>
      </c>
      <c r="G40" s="3" t="s">
        <v>200</v>
      </c>
      <c r="H40" s="3" t="s">
        <v>200</v>
      </c>
      <c r="I40" s="3" t="s">
        <v>200</v>
      </c>
      <c r="J40" s="3">
        <v>34.4756</v>
      </c>
      <c r="K40" s="3">
        <v>41.89076</v>
      </c>
      <c r="L40" s="3">
        <v>42.624250000000004</v>
      </c>
      <c r="M40" s="3" t="s">
        <v>200</v>
      </c>
      <c r="N40" s="3"/>
      <c r="O40" s="3"/>
    </row>
    <row r="41" spans="1:15" x14ac:dyDescent="0.25">
      <c r="A41" s="3" t="s">
        <v>228</v>
      </c>
      <c r="B41" s="3" t="s">
        <v>231</v>
      </c>
      <c r="C41" s="3">
        <v>26.53248</v>
      </c>
      <c r="D41" s="3">
        <v>32.168460000000003</v>
      </c>
      <c r="E41" s="3">
        <v>45.642409999999998</v>
      </c>
      <c r="F41" s="3" t="s">
        <v>200</v>
      </c>
      <c r="G41" s="3">
        <v>48.521180000000001</v>
      </c>
      <c r="H41" s="3" t="s">
        <v>200</v>
      </c>
      <c r="I41" s="3">
        <v>30.39751</v>
      </c>
      <c r="J41" s="3">
        <v>29.494160000000001</v>
      </c>
      <c r="K41" s="3">
        <v>29.616720000000001</v>
      </c>
      <c r="L41" s="3" t="s">
        <v>200</v>
      </c>
      <c r="M41" s="3" t="s">
        <v>200</v>
      </c>
      <c r="N41" s="3"/>
      <c r="O41" s="3"/>
    </row>
    <row r="42" spans="1:15" x14ac:dyDescent="0.25">
      <c r="A42" s="3" t="s">
        <v>228</v>
      </c>
      <c r="B42" s="3" t="s">
        <v>232</v>
      </c>
      <c r="C42" s="3" t="s">
        <v>200</v>
      </c>
      <c r="D42" s="3">
        <v>100</v>
      </c>
      <c r="E42" s="3">
        <v>91.722319999999996</v>
      </c>
      <c r="F42" s="3">
        <v>85.756789999999995</v>
      </c>
      <c r="G42" s="3">
        <v>88.802570000000003</v>
      </c>
      <c r="H42" s="3">
        <v>100</v>
      </c>
      <c r="I42" s="3">
        <v>100</v>
      </c>
      <c r="J42" s="3">
        <v>100</v>
      </c>
      <c r="K42" s="3">
        <v>100</v>
      </c>
      <c r="L42" s="3">
        <v>100</v>
      </c>
      <c r="M42" s="3" t="s">
        <v>200</v>
      </c>
      <c r="N42" s="3"/>
      <c r="O42" s="3"/>
    </row>
    <row r="43" spans="1:15" x14ac:dyDescent="0.25">
      <c r="A43" s="3" t="s">
        <v>228</v>
      </c>
      <c r="B43" s="3" t="s">
        <v>233</v>
      </c>
      <c r="C43" s="3" t="s">
        <v>200</v>
      </c>
      <c r="D43" s="3" t="s">
        <v>200</v>
      </c>
      <c r="E43" s="3" t="s">
        <v>200</v>
      </c>
      <c r="F43" s="3">
        <v>65.882869999999997</v>
      </c>
      <c r="G43" s="3">
        <v>72.405060000000006</v>
      </c>
      <c r="H43" s="3">
        <v>69.72166</v>
      </c>
      <c r="I43" s="3" t="s">
        <v>200</v>
      </c>
      <c r="J43" s="3">
        <v>69.034850000000006</v>
      </c>
      <c r="K43" s="3" t="s">
        <v>200</v>
      </c>
      <c r="L43" s="3" t="s">
        <v>200</v>
      </c>
      <c r="M43" s="3" t="s">
        <v>200</v>
      </c>
      <c r="N43" s="3"/>
      <c r="O43" s="3"/>
    </row>
    <row r="44" spans="1:15" x14ac:dyDescent="0.25">
      <c r="A44" s="3" t="s">
        <v>228</v>
      </c>
      <c r="B44" s="3" t="s">
        <v>234</v>
      </c>
      <c r="C44" s="3">
        <v>26.829419999999999</v>
      </c>
      <c r="D44" s="3">
        <v>26.829070000000002</v>
      </c>
      <c r="E44" s="3">
        <v>35.05198</v>
      </c>
      <c r="F44" s="3">
        <v>39.141590000000001</v>
      </c>
      <c r="G44" s="3">
        <v>41.160649999999997</v>
      </c>
      <c r="H44" s="3">
        <v>45.547710000000002</v>
      </c>
      <c r="I44" s="3" t="s">
        <v>200</v>
      </c>
      <c r="J44" s="3" t="s">
        <v>200</v>
      </c>
      <c r="K44" s="3">
        <v>54.553849999999997</v>
      </c>
      <c r="L44" s="3">
        <v>58.648789999999998</v>
      </c>
      <c r="M44" s="3" t="s">
        <v>200</v>
      </c>
      <c r="N44" s="3"/>
      <c r="O44" s="3"/>
    </row>
    <row r="45" spans="1:15" x14ac:dyDescent="0.25">
      <c r="A45" s="3" t="s">
        <v>228</v>
      </c>
      <c r="B45" s="3" t="s">
        <v>235</v>
      </c>
      <c r="C45" s="3">
        <v>26.21359</v>
      </c>
      <c r="D45" s="3" t="s">
        <v>200</v>
      </c>
      <c r="E45" s="3" t="s">
        <v>200</v>
      </c>
      <c r="F45" s="3" t="s">
        <v>200</v>
      </c>
      <c r="G45" s="3" t="s">
        <v>200</v>
      </c>
      <c r="H45" s="3" t="s">
        <v>200</v>
      </c>
      <c r="I45" s="3" t="s">
        <v>200</v>
      </c>
      <c r="J45" s="3" t="s">
        <v>200</v>
      </c>
      <c r="K45" s="3" t="s">
        <v>200</v>
      </c>
      <c r="L45" s="3" t="s">
        <v>200</v>
      </c>
      <c r="M45" s="3" t="s">
        <v>200</v>
      </c>
      <c r="N45" s="3"/>
      <c r="O45" s="3"/>
    </row>
    <row r="46" spans="1:15" x14ac:dyDescent="0.25">
      <c r="A46" s="3" t="s">
        <v>228</v>
      </c>
      <c r="B46" s="3" t="s">
        <v>236</v>
      </c>
      <c r="C46" s="3" t="s">
        <v>200</v>
      </c>
      <c r="D46" s="3" t="s">
        <v>200</v>
      </c>
      <c r="E46" s="3" t="s">
        <v>200</v>
      </c>
      <c r="F46" s="3" t="s">
        <v>200</v>
      </c>
      <c r="G46" s="3" t="s">
        <v>200</v>
      </c>
      <c r="H46" s="3" t="s">
        <v>200</v>
      </c>
      <c r="I46" s="3">
        <v>50.031440000000003</v>
      </c>
      <c r="J46" s="3">
        <v>54.627319999999997</v>
      </c>
      <c r="K46" s="3" t="s">
        <v>200</v>
      </c>
      <c r="L46" s="3" t="s">
        <v>200</v>
      </c>
      <c r="M46" s="3" t="s">
        <v>200</v>
      </c>
      <c r="N46" s="3"/>
      <c r="O46" s="3"/>
    </row>
    <row r="47" spans="1:15" x14ac:dyDescent="0.25">
      <c r="A47" s="3" t="s">
        <v>228</v>
      </c>
      <c r="B47" s="3" t="s">
        <v>237</v>
      </c>
      <c r="C47" s="3">
        <v>58.498249999999999</v>
      </c>
      <c r="D47" s="3">
        <v>58.652659999999997</v>
      </c>
      <c r="E47" s="3" t="s">
        <v>200</v>
      </c>
      <c r="F47" s="3" t="s">
        <v>200</v>
      </c>
      <c r="G47" s="3" t="s">
        <v>200</v>
      </c>
      <c r="H47" s="3" t="s">
        <v>200</v>
      </c>
      <c r="I47" s="3" t="s">
        <v>200</v>
      </c>
      <c r="J47" s="3" t="s">
        <v>200</v>
      </c>
      <c r="K47" s="3" t="s">
        <v>200</v>
      </c>
      <c r="L47" s="3" t="s">
        <v>200</v>
      </c>
      <c r="M47" s="3" t="s">
        <v>200</v>
      </c>
      <c r="N47" s="3"/>
      <c r="O47" s="3"/>
    </row>
    <row r="48" spans="1:15" x14ac:dyDescent="0.25">
      <c r="A48" s="3" t="s">
        <v>228</v>
      </c>
      <c r="B48" s="3" t="s">
        <v>238</v>
      </c>
      <c r="C48" s="3">
        <v>95.98997</v>
      </c>
      <c r="D48" s="3" t="s">
        <v>200</v>
      </c>
      <c r="E48" s="3" t="s">
        <v>200</v>
      </c>
      <c r="F48" s="3" t="s">
        <v>200</v>
      </c>
      <c r="G48" s="3" t="s">
        <v>200</v>
      </c>
      <c r="H48" s="3" t="s">
        <v>200</v>
      </c>
      <c r="I48" s="3" t="s">
        <v>200</v>
      </c>
      <c r="J48" s="3" t="s">
        <v>200</v>
      </c>
      <c r="K48" s="3">
        <v>36.468330000000002</v>
      </c>
      <c r="L48" s="3" t="s">
        <v>200</v>
      </c>
      <c r="M48" s="3" t="s">
        <v>200</v>
      </c>
      <c r="N48" s="3"/>
      <c r="O48" s="3"/>
    </row>
    <row r="49" spans="1:15" x14ac:dyDescent="0.25">
      <c r="A49" s="3" t="s">
        <v>228</v>
      </c>
      <c r="B49" s="3" t="s">
        <v>239</v>
      </c>
      <c r="C49" s="3">
        <v>15.09403</v>
      </c>
      <c r="D49" s="3" t="s">
        <v>200</v>
      </c>
      <c r="E49" s="3">
        <v>23.421790000000001</v>
      </c>
      <c r="F49" s="3">
        <v>25.71481</v>
      </c>
      <c r="G49" s="3">
        <v>25.746169999999999</v>
      </c>
      <c r="H49" s="3">
        <v>26.09581</v>
      </c>
      <c r="I49" s="3" t="s">
        <v>200</v>
      </c>
      <c r="J49" s="3" t="s">
        <v>200</v>
      </c>
      <c r="K49" s="3" t="s">
        <v>200</v>
      </c>
      <c r="L49" s="3">
        <v>37.79777</v>
      </c>
      <c r="M49" s="3" t="s">
        <v>200</v>
      </c>
      <c r="N49" s="3"/>
      <c r="O49" s="3"/>
    </row>
    <row r="50" spans="1:15" x14ac:dyDescent="0.25">
      <c r="A50" s="3" t="s">
        <v>228</v>
      </c>
      <c r="B50" s="3" t="s">
        <v>240</v>
      </c>
      <c r="C50" s="3" t="s">
        <v>200</v>
      </c>
      <c r="D50" s="3">
        <v>42.36271</v>
      </c>
      <c r="E50" s="3">
        <v>49.26661</v>
      </c>
      <c r="F50" s="3">
        <v>44.591299999999997</v>
      </c>
      <c r="G50" s="3" t="s">
        <v>200</v>
      </c>
      <c r="H50" s="3">
        <v>54.060169999999999</v>
      </c>
      <c r="I50" s="3" t="s">
        <v>200</v>
      </c>
      <c r="J50" s="3">
        <v>37.266759999999998</v>
      </c>
      <c r="K50" s="3">
        <v>55.560600000000001</v>
      </c>
      <c r="L50" s="3">
        <v>51.634929999999997</v>
      </c>
      <c r="M50" s="3" t="s">
        <v>200</v>
      </c>
      <c r="N50" s="3"/>
      <c r="O50" s="3"/>
    </row>
    <row r="51" spans="1:15" x14ac:dyDescent="0.25">
      <c r="A51" s="3" t="s">
        <v>228</v>
      </c>
      <c r="B51" s="3" t="s">
        <v>241</v>
      </c>
      <c r="C51" s="3">
        <v>52.06561</v>
      </c>
      <c r="D51" s="3">
        <v>53.739609999999999</v>
      </c>
      <c r="E51" s="3">
        <v>50.148510000000002</v>
      </c>
      <c r="F51" s="3">
        <v>55.668019999999999</v>
      </c>
      <c r="G51" s="3" t="s">
        <v>200</v>
      </c>
      <c r="H51" s="3">
        <v>62.873130000000003</v>
      </c>
      <c r="I51" s="3" t="s">
        <v>200</v>
      </c>
      <c r="J51" s="3" t="s">
        <v>200</v>
      </c>
      <c r="K51" s="3">
        <v>63.410629999999998</v>
      </c>
      <c r="L51" s="3">
        <v>68.777709999999999</v>
      </c>
      <c r="M51" s="3" t="s">
        <v>200</v>
      </c>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269</v>
      </c>
    </row>
    <row r="8" spans="1:15" x14ac:dyDescent="0.25">
      <c r="A8" t="s">
        <v>270</v>
      </c>
    </row>
    <row r="9" spans="1:15" x14ac:dyDescent="0.25">
      <c r="A9" t="s">
        <v>274</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v>94.044150000000002</v>
      </c>
      <c r="G14" s="3">
        <v>91.441119999999998</v>
      </c>
      <c r="H14" s="3">
        <v>100</v>
      </c>
      <c r="I14" s="3">
        <v>100</v>
      </c>
      <c r="J14" s="3">
        <v>100</v>
      </c>
      <c r="K14" s="3">
        <v>100</v>
      </c>
      <c r="L14" s="3">
        <v>100</v>
      </c>
      <c r="M14" s="3" t="s">
        <v>200</v>
      </c>
      <c r="N14" s="3"/>
      <c r="O14" s="3"/>
    </row>
    <row r="15" spans="1:15" x14ac:dyDescent="0.25">
      <c r="A15" s="3" t="s">
        <v>198</v>
      </c>
      <c r="B15" s="3" t="s">
        <v>201</v>
      </c>
      <c r="C15" s="3" t="s">
        <v>200</v>
      </c>
      <c r="D15" s="3" t="s">
        <v>200</v>
      </c>
      <c r="E15" s="3" t="s">
        <v>200</v>
      </c>
      <c r="F15" s="3" t="s">
        <v>200</v>
      </c>
      <c r="G15" s="3" t="s">
        <v>200</v>
      </c>
      <c r="H15" s="3">
        <v>76.213610000000003</v>
      </c>
      <c r="I15" s="3" t="s">
        <v>200</v>
      </c>
      <c r="J15" s="3">
        <v>73.382390000000001</v>
      </c>
      <c r="K15" s="3" t="s">
        <v>200</v>
      </c>
      <c r="L15" s="3" t="s">
        <v>200</v>
      </c>
      <c r="M15" s="3" t="s">
        <v>200</v>
      </c>
      <c r="N15" s="3"/>
      <c r="O15" s="3"/>
    </row>
    <row r="16" spans="1:15" x14ac:dyDescent="0.25">
      <c r="A16" s="3" t="s">
        <v>198</v>
      </c>
      <c r="B16" s="3" t="s">
        <v>265</v>
      </c>
      <c r="C16" s="3" t="s">
        <v>200</v>
      </c>
      <c r="D16" s="3" t="s">
        <v>200</v>
      </c>
      <c r="E16" s="3" t="s">
        <v>200</v>
      </c>
      <c r="F16" s="3" t="s">
        <v>200</v>
      </c>
      <c r="G16" s="3" t="s">
        <v>200</v>
      </c>
      <c r="H16" s="3" t="s">
        <v>200</v>
      </c>
      <c r="I16" s="3">
        <v>100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t="s">
        <v>200</v>
      </c>
      <c r="H17" s="3">
        <v>39.569879999999998</v>
      </c>
      <c r="I17" s="3">
        <v>54.915819999999997</v>
      </c>
      <c r="J17" s="3">
        <v>57.04224</v>
      </c>
      <c r="K17" s="3">
        <v>77.854129999999998</v>
      </c>
      <c r="L17" s="3">
        <v>80.125749999999996</v>
      </c>
      <c r="M17" s="3" t="s">
        <v>200</v>
      </c>
      <c r="N17" s="3"/>
      <c r="O17" s="3"/>
    </row>
    <row r="18" spans="1:15" x14ac:dyDescent="0.25">
      <c r="A18" s="3" t="s">
        <v>198</v>
      </c>
      <c r="B18" s="3" t="s">
        <v>204</v>
      </c>
      <c r="C18" s="3" t="s">
        <v>200</v>
      </c>
      <c r="D18" s="3" t="s">
        <v>200</v>
      </c>
      <c r="E18" s="3" t="s">
        <v>200</v>
      </c>
      <c r="F18" s="3" t="s">
        <v>200</v>
      </c>
      <c r="G18" s="3">
        <v>100</v>
      </c>
      <c r="H18" s="3">
        <v>94.713200000000001</v>
      </c>
      <c r="I18" s="3" t="s">
        <v>200</v>
      </c>
      <c r="J18" s="3" t="s">
        <v>200</v>
      </c>
      <c r="K18" s="3">
        <v>100</v>
      </c>
      <c r="L18" s="3" t="s">
        <v>200</v>
      </c>
      <c r="M18" s="3" t="s">
        <v>200</v>
      </c>
      <c r="N18" s="3"/>
      <c r="O18" s="3"/>
    </row>
    <row r="19" spans="1:15" x14ac:dyDescent="0.25">
      <c r="A19" s="3" t="s">
        <v>198</v>
      </c>
      <c r="B19" s="3" t="s">
        <v>205</v>
      </c>
      <c r="C19" s="3" t="s">
        <v>200</v>
      </c>
      <c r="D19" s="3" t="s">
        <v>200</v>
      </c>
      <c r="E19" s="3" t="s">
        <v>200</v>
      </c>
      <c r="F19" s="3" t="s">
        <v>200</v>
      </c>
      <c r="G19" s="3" t="s">
        <v>200</v>
      </c>
      <c r="H19" s="3">
        <v>61.104199999999999</v>
      </c>
      <c r="I19" s="3" t="s">
        <v>200</v>
      </c>
      <c r="J19" s="3" t="s">
        <v>200</v>
      </c>
      <c r="K19" s="3" t="s">
        <v>200</v>
      </c>
      <c r="L19" s="3" t="s">
        <v>200</v>
      </c>
      <c r="M19" s="3" t="s">
        <v>200</v>
      </c>
      <c r="N19" s="3"/>
      <c r="O19" s="3"/>
    </row>
    <row r="20" spans="1:15" x14ac:dyDescent="0.25">
      <c r="A20" s="3" t="s">
        <v>207</v>
      </c>
      <c r="B20" s="3" t="s">
        <v>245</v>
      </c>
      <c r="C20" s="3" t="s">
        <v>200</v>
      </c>
      <c r="D20" s="3" t="s">
        <v>200</v>
      </c>
      <c r="E20" s="3" t="s">
        <v>200</v>
      </c>
      <c r="F20" s="3" t="s">
        <v>200</v>
      </c>
      <c r="G20" s="3">
        <v>83.462530000000001</v>
      </c>
      <c r="H20" s="3">
        <v>100</v>
      </c>
      <c r="I20" s="3">
        <v>100</v>
      </c>
      <c r="J20" s="3">
        <v>100</v>
      </c>
      <c r="K20" s="3">
        <v>100</v>
      </c>
      <c r="L20" s="3" t="s">
        <v>200</v>
      </c>
      <c r="M20" s="3" t="s">
        <v>200</v>
      </c>
      <c r="N20" s="3"/>
      <c r="O20" s="3"/>
    </row>
    <row r="21" spans="1:15" x14ac:dyDescent="0.25">
      <c r="A21" s="3" t="s">
        <v>207</v>
      </c>
      <c r="B21" s="3" t="s">
        <v>209</v>
      </c>
      <c r="C21" s="3" t="s">
        <v>200</v>
      </c>
      <c r="D21" s="3" t="s">
        <v>200</v>
      </c>
      <c r="E21" s="3" t="s">
        <v>200</v>
      </c>
      <c r="F21" s="3">
        <v>99.677419999999998</v>
      </c>
      <c r="G21" s="3" t="s">
        <v>200</v>
      </c>
      <c r="H21" s="3" t="s">
        <v>200</v>
      </c>
      <c r="I21" s="3" t="s">
        <v>200</v>
      </c>
      <c r="J21" s="3">
        <v>88.667720000000003</v>
      </c>
      <c r="K21" s="3">
        <v>84.459460000000007</v>
      </c>
      <c r="L21" s="3" t="s">
        <v>200</v>
      </c>
      <c r="M21" s="3" t="s">
        <v>200</v>
      </c>
      <c r="N21" s="3"/>
      <c r="O21" s="3"/>
    </row>
    <row r="22" spans="1:15" x14ac:dyDescent="0.25">
      <c r="A22" s="3" t="s">
        <v>207</v>
      </c>
      <c r="B22" s="3" t="s">
        <v>211</v>
      </c>
      <c r="C22" s="3" t="s">
        <v>200</v>
      </c>
      <c r="D22" s="3" t="s">
        <v>200</v>
      </c>
      <c r="E22" s="3" t="s">
        <v>200</v>
      </c>
      <c r="F22" s="3" t="s">
        <v>200</v>
      </c>
      <c r="G22" s="3">
        <v>99.306960000000004</v>
      </c>
      <c r="H22" s="3">
        <v>99.392080000000007</v>
      </c>
      <c r="I22" s="3">
        <v>99.743520000000004</v>
      </c>
      <c r="J22" s="3">
        <v>99.593689999999995</v>
      </c>
      <c r="K22" s="3">
        <v>100</v>
      </c>
      <c r="L22" s="3">
        <v>99.741020000000006</v>
      </c>
      <c r="M22" s="3" t="s">
        <v>200</v>
      </c>
      <c r="N22" s="3"/>
      <c r="O22" s="3"/>
    </row>
    <row r="23" spans="1:15" x14ac:dyDescent="0.25">
      <c r="A23" s="3" t="s">
        <v>207</v>
      </c>
      <c r="B23" s="3" t="s">
        <v>212</v>
      </c>
      <c r="C23" s="3" t="s">
        <v>200</v>
      </c>
      <c r="D23" s="3" t="s">
        <v>200</v>
      </c>
      <c r="E23" s="3" t="s">
        <v>200</v>
      </c>
      <c r="F23" s="3">
        <v>100</v>
      </c>
      <c r="G23" s="3">
        <v>100</v>
      </c>
      <c r="H23" s="3">
        <v>100</v>
      </c>
      <c r="I23" s="3">
        <v>100</v>
      </c>
      <c r="J23" s="3">
        <v>100</v>
      </c>
      <c r="K23" s="3">
        <v>100</v>
      </c>
      <c r="L23" s="3">
        <v>100</v>
      </c>
      <c r="M23" s="3" t="s">
        <v>200</v>
      </c>
      <c r="N23" s="3"/>
      <c r="O23" s="3"/>
    </row>
    <row r="24" spans="1:15" x14ac:dyDescent="0.25">
      <c r="A24" s="3" t="s">
        <v>207</v>
      </c>
      <c r="B24" s="3" t="s">
        <v>213</v>
      </c>
      <c r="C24" s="3" t="s">
        <v>200</v>
      </c>
      <c r="D24" s="3" t="s">
        <v>200</v>
      </c>
      <c r="E24" s="3" t="s">
        <v>200</v>
      </c>
      <c r="F24" s="3" t="s">
        <v>200</v>
      </c>
      <c r="G24" s="3" t="s">
        <v>200</v>
      </c>
      <c r="H24" s="3">
        <v>100</v>
      </c>
      <c r="I24" s="3" t="s">
        <v>200</v>
      </c>
      <c r="J24" s="3">
        <v>98.230310000000003</v>
      </c>
      <c r="K24" s="3">
        <v>98.799710000000005</v>
      </c>
      <c r="L24" s="3">
        <v>98.792109999999994</v>
      </c>
      <c r="M24" s="3" t="s">
        <v>200</v>
      </c>
      <c r="N24" s="3"/>
      <c r="O24" s="3"/>
    </row>
    <row r="25" spans="1:15" x14ac:dyDescent="0.25">
      <c r="A25" s="3" t="s">
        <v>207</v>
      </c>
      <c r="B25" s="3" t="s">
        <v>214</v>
      </c>
      <c r="C25" s="3" t="s">
        <v>200</v>
      </c>
      <c r="D25" s="3" t="s">
        <v>200</v>
      </c>
      <c r="E25" s="3" t="s">
        <v>200</v>
      </c>
      <c r="F25" s="3">
        <v>68.381240000000005</v>
      </c>
      <c r="G25" s="3">
        <v>71.299090000000007</v>
      </c>
      <c r="H25" s="3">
        <v>83.639139999999998</v>
      </c>
      <c r="I25" s="3">
        <v>98.291929999999994</v>
      </c>
      <c r="J25" s="3">
        <v>88.354039999999998</v>
      </c>
      <c r="K25" s="3">
        <v>91.862279999999998</v>
      </c>
      <c r="L25" s="3">
        <v>88.679249999999996</v>
      </c>
      <c r="M25" s="3" t="s">
        <v>200</v>
      </c>
      <c r="N25" s="3"/>
      <c r="O25" s="3"/>
    </row>
    <row r="26" spans="1:15" x14ac:dyDescent="0.25">
      <c r="A26" s="3" t="s">
        <v>207</v>
      </c>
      <c r="B26" s="3" t="s">
        <v>215</v>
      </c>
      <c r="C26" s="3" t="s">
        <v>200</v>
      </c>
      <c r="D26" s="3" t="s">
        <v>200</v>
      </c>
      <c r="E26" s="3" t="s">
        <v>200</v>
      </c>
      <c r="F26" s="3" t="s">
        <v>200</v>
      </c>
      <c r="G26" s="3" t="s">
        <v>200</v>
      </c>
      <c r="H26" s="3">
        <v>84.325460000000007</v>
      </c>
      <c r="I26" s="3" t="s">
        <v>200</v>
      </c>
      <c r="J26" s="3" t="s">
        <v>200</v>
      </c>
      <c r="K26" s="3" t="s">
        <v>200</v>
      </c>
      <c r="L26" s="3" t="s">
        <v>200</v>
      </c>
      <c r="M26" s="3" t="s">
        <v>200</v>
      </c>
      <c r="N26" s="3"/>
      <c r="O26" s="3"/>
    </row>
    <row r="27" spans="1:15" x14ac:dyDescent="0.25">
      <c r="A27" s="3" t="s">
        <v>207</v>
      </c>
      <c r="B27" s="3" t="s">
        <v>217</v>
      </c>
      <c r="C27" s="3" t="s">
        <v>200</v>
      </c>
      <c r="D27" s="3" t="s">
        <v>200</v>
      </c>
      <c r="E27" s="3" t="s">
        <v>200</v>
      </c>
      <c r="F27" s="3">
        <v>98.98621</v>
      </c>
      <c r="G27" s="3">
        <v>97.410939999999997</v>
      </c>
      <c r="H27" s="3" t="s">
        <v>200</v>
      </c>
      <c r="I27" s="3">
        <v>99.956490000000002</v>
      </c>
      <c r="J27" s="3">
        <v>97.435749999999999</v>
      </c>
      <c r="K27" s="3">
        <v>98.131240000000005</v>
      </c>
      <c r="L27" s="3">
        <v>97.836969999999994</v>
      </c>
      <c r="M27" s="3" t="s">
        <v>200</v>
      </c>
      <c r="N27" s="3"/>
      <c r="O27" s="3"/>
    </row>
    <row r="28" spans="1:15" x14ac:dyDescent="0.25">
      <c r="A28" s="3" t="s">
        <v>218</v>
      </c>
      <c r="B28" s="3" t="s">
        <v>246</v>
      </c>
      <c r="C28" s="3" t="s">
        <v>200</v>
      </c>
      <c r="D28" s="3" t="s">
        <v>200</v>
      </c>
      <c r="E28" s="3" t="s">
        <v>200</v>
      </c>
      <c r="F28" s="3" t="s">
        <v>200</v>
      </c>
      <c r="G28" s="3">
        <v>100</v>
      </c>
      <c r="H28" s="3">
        <v>100</v>
      </c>
      <c r="I28" s="3">
        <v>100</v>
      </c>
      <c r="J28" s="3">
        <v>100</v>
      </c>
      <c r="K28" s="3">
        <v>100</v>
      </c>
      <c r="L28" s="3">
        <v>100</v>
      </c>
      <c r="M28" s="3" t="s">
        <v>200</v>
      </c>
      <c r="N28" s="3"/>
      <c r="O28" s="3"/>
    </row>
    <row r="29" spans="1:15" x14ac:dyDescent="0.25">
      <c r="A29" s="3" t="s">
        <v>218</v>
      </c>
      <c r="B29" s="3" t="s">
        <v>219</v>
      </c>
      <c r="C29" s="3" t="s">
        <v>200</v>
      </c>
      <c r="D29" s="3" t="s">
        <v>200</v>
      </c>
      <c r="E29" s="3" t="s">
        <v>200</v>
      </c>
      <c r="F29" s="3" t="s">
        <v>200</v>
      </c>
      <c r="G29" s="3" t="s">
        <v>200</v>
      </c>
      <c r="H29" s="3" t="s">
        <v>200</v>
      </c>
      <c r="I29" s="3">
        <v>100</v>
      </c>
      <c r="J29" s="3" t="s">
        <v>200</v>
      </c>
      <c r="K29" s="3" t="s">
        <v>200</v>
      </c>
      <c r="L29" s="3">
        <v>100</v>
      </c>
      <c r="M29" s="3" t="s">
        <v>200</v>
      </c>
      <c r="N29" s="3"/>
      <c r="O29" s="3"/>
    </row>
    <row r="30" spans="1:15" x14ac:dyDescent="0.25">
      <c r="A30" s="3" t="s">
        <v>218</v>
      </c>
      <c r="B30" s="3" t="s">
        <v>220</v>
      </c>
      <c r="C30" s="3" t="s">
        <v>200</v>
      </c>
      <c r="D30" s="3" t="s">
        <v>200</v>
      </c>
      <c r="E30" s="3" t="s">
        <v>200</v>
      </c>
      <c r="F30" s="3">
        <v>100</v>
      </c>
      <c r="G30" s="3">
        <v>100</v>
      </c>
      <c r="H30" s="3">
        <v>100</v>
      </c>
      <c r="I30" s="3">
        <v>100</v>
      </c>
      <c r="J30" s="3">
        <v>100</v>
      </c>
      <c r="K30" s="3">
        <v>100</v>
      </c>
      <c r="L30" s="3">
        <v>100</v>
      </c>
      <c r="M30" s="3" t="s">
        <v>200</v>
      </c>
      <c r="N30" s="3"/>
      <c r="O30" s="3"/>
    </row>
    <row r="31" spans="1:15" x14ac:dyDescent="0.25">
      <c r="A31" s="3" t="s">
        <v>218</v>
      </c>
      <c r="B31" s="3" t="s">
        <v>221</v>
      </c>
      <c r="C31" s="3" t="s">
        <v>200</v>
      </c>
      <c r="D31" s="3" t="s">
        <v>200</v>
      </c>
      <c r="E31" s="3" t="s">
        <v>200</v>
      </c>
      <c r="F31" s="3">
        <v>100</v>
      </c>
      <c r="G31" s="3">
        <v>100</v>
      </c>
      <c r="H31" s="3">
        <v>96.641970000000001</v>
      </c>
      <c r="I31" s="3" t="s">
        <v>200</v>
      </c>
      <c r="J31" s="3">
        <v>100</v>
      </c>
      <c r="K31" s="3">
        <v>100</v>
      </c>
      <c r="L31" s="3" t="s">
        <v>200</v>
      </c>
      <c r="M31" s="3" t="s">
        <v>200</v>
      </c>
      <c r="N31" s="3"/>
      <c r="O31" s="3"/>
    </row>
    <row r="32" spans="1:15" x14ac:dyDescent="0.25">
      <c r="A32" s="3" t="s">
        <v>222</v>
      </c>
      <c r="B32" s="3" t="s">
        <v>223</v>
      </c>
      <c r="C32" s="3" t="s">
        <v>200</v>
      </c>
      <c r="D32" s="3" t="s">
        <v>200</v>
      </c>
      <c r="E32" s="3" t="s">
        <v>200</v>
      </c>
      <c r="F32" s="3" t="s">
        <v>200</v>
      </c>
      <c r="G32" s="3" t="s">
        <v>200</v>
      </c>
      <c r="H32" s="3" t="s">
        <v>200</v>
      </c>
      <c r="I32" s="3">
        <v>62.999989999999997</v>
      </c>
      <c r="J32" s="3" t="s">
        <v>200</v>
      </c>
      <c r="K32" s="3" t="s">
        <v>200</v>
      </c>
      <c r="L32" s="3" t="s">
        <v>200</v>
      </c>
      <c r="M32" s="3" t="s">
        <v>200</v>
      </c>
      <c r="N32" s="3"/>
      <c r="O32" s="3"/>
    </row>
    <row r="33" spans="1:15" x14ac:dyDescent="0.25">
      <c r="A33" s="3" t="s">
        <v>222</v>
      </c>
      <c r="B33" s="3" t="s">
        <v>224</v>
      </c>
      <c r="C33" s="3" t="s">
        <v>200</v>
      </c>
      <c r="D33" s="3" t="s">
        <v>200</v>
      </c>
      <c r="E33" s="3">
        <v>99.532839999999993</v>
      </c>
      <c r="F33" s="3">
        <v>98.636510000000001</v>
      </c>
      <c r="G33" s="3">
        <v>99.769739999999999</v>
      </c>
      <c r="H33" s="3" t="s">
        <v>200</v>
      </c>
      <c r="I33" s="3" t="s">
        <v>200</v>
      </c>
      <c r="J33" s="3" t="s">
        <v>200</v>
      </c>
      <c r="K33" s="3" t="s">
        <v>200</v>
      </c>
      <c r="L33" s="3" t="s">
        <v>200</v>
      </c>
      <c r="M33" s="3" t="s">
        <v>200</v>
      </c>
      <c r="N33" s="3"/>
      <c r="O33" s="3"/>
    </row>
    <row r="34" spans="1:15" x14ac:dyDescent="0.25">
      <c r="A34" s="3" t="s">
        <v>222</v>
      </c>
      <c r="B34" s="3" t="s">
        <v>225</v>
      </c>
      <c r="C34" s="3" t="s">
        <v>200</v>
      </c>
      <c r="D34" s="3" t="s">
        <v>200</v>
      </c>
      <c r="E34" s="3" t="s">
        <v>200</v>
      </c>
      <c r="F34" s="3">
        <v>65.781120000000001</v>
      </c>
      <c r="G34" s="3">
        <v>69.359920000000002</v>
      </c>
      <c r="H34" s="3">
        <v>69.172759999999997</v>
      </c>
      <c r="I34" s="3">
        <v>71.325879999999998</v>
      </c>
      <c r="J34" s="3">
        <v>74.764780000000002</v>
      </c>
      <c r="K34" s="3">
        <v>92.427269999999993</v>
      </c>
      <c r="L34" s="3" t="s">
        <v>200</v>
      </c>
      <c r="M34" s="3" t="s">
        <v>200</v>
      </c>
      <c r="N34" s="3"/>
      <c r="O34" s="3"/>
    </row>
    <row r="35" spans="1:15" x14ac:dyDescent="0.25">
      <c r="A35" s="3" t="s">
        <v>222</v>
      </c>
      <c r="B35" s="3" t="s">
        <v>226</v>
      </c>
      <c r="C35" s="3" t="s">
        <v>200</v>
      </c>
      <c r="D35" s="3" t="s">
        <v>200</v>
      </c>
      <c r="E35" s="3" t="s">
        <v>200</v>
      </c>
      <c r="F35" s="3">
        <v>72.032849999999996</v>
      </c>
      <c r="G35" s="3">
        <v>75.785799999999995</v>
      </c>
      <c r="H35" s="3">
        <v>79.158280000000005</v>
      </c>
      <c r="I35" s="3">
        <v>83.166460000000001</v>
      </c>
      <c r="J35" s="3" t="s">
        <v>200</v>
      </c>
      <c r="K35" s="3" t="s">
        <v>200</v>
      </c>
      <c r="L35" s="3" t="s">
        <v>200</v>
      </c>
      <c r="M35" s="3" t="s">
        <v>200</v>
      </c>
      <c r="N35" s="3"/>
      <c r="O35" s="3"/>
    </row>
    <row r="36" spans="1:15" x14ac:dyDescent="0.25">
      <c r="A36" s="3" t="s">
        <v>222</v>
      </c>
      <c r="B36" s="3" t="s">
        <v>248</v>
      </c>
      <c r="C36" s="3" t="s">
        <v>200</v>
      </c>
      <c r="D36" s="3" t="s">
        <v>200</v>
      </c>
      <c r="E36" s="3" t="s">
        <v>200</v>
      </c>
      <c r="F36" s="3" t="s">
        <v>200</v>
      </c>
      <c r="G36" s="3" t="s">
        <v>200</v>
      </c>
      <c r="H36" s="3" t="s">
        <v>200</v>
      </c>
      <c r="I36" s="3" t="s">
        <v>200</v>
      </c>
      <c r="J36" s="3" t="s">
        <v>200</v>
      </c>
      <c r="K36" s="3">
        <v>100</v>
      </c>
      <c r="L36" s="3" t="s">
        <v>200</v>
      </c>
      <c r="M36" s="3" t="s">
        <v>200</v>
      </c>
      <c r="N36" s="3"/>
      <c r="O36" s="3"/>
    </row>
    <row r="37" spans="1:15" x14ac:dyDescent="0.25">
      <c r="A37" s="3" t="s">
        <v>222</v>
      </c>
      <c r="B37" s="3" t="s">
        <v>249</v>
      </c>
      <c r="C37" s="3" t="s">
        <v>200</v>
      </c>
      <c r="D37" s="3" t="s">
        <v>200</v>
      </c>
      <c r="E37" s="3" t="s">
        <v>200</v>
      </c>
      <c r="F37" s="3">
        <v>87.325890000000001</v>
      </c>
      <c r="G37" s="3">
        <v>89.956850000000003</v>
      </c>
      <c r="H37" s="3">
        <v>100</v>
      </c>
      <c r="I37" s="3">
        <v>100</v>
      </c>
      <c r="J37" s="3">
        <v>100</v>
      </c>
      <c r="K37" s="3">
        <v>100</v>
      </c>
      <c r="L37" s="3">
        <v>100</v>
      </c>
      <c r="M37" s="3" t="s">
        <v>200</v>
      </c>
      <c r="N37" s="3"/>
      <c r="O37" s="3"/>
    </row>
    <row r="38" spans="1:15" x14ac:dyDescent="0.25">
      <c r="A38" s="3" t="s">
        <v>222</v>
      </c>
      <c r="B38" s="3" t="s">
        <v>250</v>
      </c>
      <c r="C38" s="3" t="s">
        <v>200</v>
      </c>
      <c r="D38" s="3" t="s">
        <v>200</v>
      </c>
      <c r="E38" s="3" t="s">
        <v>200</v>
      </c>
      <c r="F38" s="3" t="s">
        <v>200</v>
      </c>
      <c r="G38" s="3" t="s">
        <v>200</v>
      </c>
      <c r="H38" s="3" t="s">
        <v>200</v>
      </c>
      <c r="I38" s="3" t="s">
        <v>200</v>
      </c>
      <c r="J38" s="3" t="s">
        <v>200</v>
      </c>
      <c r="K38" s="3">
        <v>89.701899999999995</v>
      </c>
      <c r="L38" s="3" t="s">
        <v>200</v>
      </c>
      <c r="M38" s="3" t="s">
        <v>200</v>
      </c>
      <c r="N38" s="3"/>
      <c r="O38" s="3"/>
    </row>
    <row r="39" spans="1:15" x14ac:dyDescent="0.25">
      <c r="A39" s="3" t="s">
        <v>222</v>
      </c>
      <c r="B39" s="3" t="s">
        <v>251</v>
      </c>
      <c r="C39" s="3" t="s">
        <v>200</v>
      </c>
      <c r="D39" s="3" t="s">
        <v>200</v>
      </c>
      <c r="E39" s="3" t="s">
        <v>200</v>
      </c>
      <c r="F39" s="3" t="s">
        <v>200</v>
      </c>
      <c r="G39" s="3">
        <v>92.586259999999996</v>
      </c>
      <c r="H39" s="3">
        <v>100</v>
      </c>
      <c r="I39" s="3">
        <v>98.29477</v>
      </c>
      <c r="J39" s="3">
        <v>94.439109999999999</v>
      </c>
      <c r="K39" s="3" t="s">
        <v>200</v>
      </c>
      <c r="L39" s="3" t="s">
        <v>200</v>
      </c>
      <c r="M39" s="3" t="s">
        <v>200</v>
      </c>
      <c r="N39" s="3"/>
      <c r="O39" s="3"/>
    </row>
    <row r="40" spans="1:15" x14ac:dyDescent="0.25">
      <c r="A40" s="3" t="s">
        <v>222</v>
      </c>
      <c r="B40" s="3" t="s">
        <v>227</v>
      </c>
      <c r="C40" s="3" t="s">
        <v>200</v>
      </c>
      <c r="D40" s="3" t="s">
        <v>200</v>
      </c>
      <c r="E40" s="3" t="s">
        <v>200</v>
      </c>
      <c r="F40" s="3">
        <v>74.298680000000004</v>
      </c>
      <c r="G40" s="3" t="s">
        <v>200</v>
      </c>
      <c r="H40" s="3" t="s">
        <v>200</v>
      </c>
      <c r="I40" s="3" t="s">
        <v>200</v>
      </c>
      <c r="J40" s="3" t="s">
        <v>200</v>
      </c>
      <c r="K40" s="3" t="s">
        <v>200</v>
      </c>
      <c r="L40" s="3" t="s">
        <v>200</v>
      </c>
      <c r="M40" s="3" t="s">
        <v>200</v>
      </c>
      <c r="N40" s="3"/>
      <c r="O40" s="3"/>
    </row>
    <row r="41" spans="1:15" x14ac:dyDescent="0.25">
      <c r="A41" s="3" t="s">
        <v>228</v>
      </c>
      <c r="B41" s="3" t="s">
        <v>229</v>
      </c>
      <c r="C41" s="3" t="s">
        <v>200</v>
      </c>
      <c r="D41" s="3" t="s">
        <v>200</v>
      </c>
      <c r="E41" s="3" t="s">
        <v>200</v>
      </c>
      <c r="F41" s="3">
        <v>66.979510000000005</v>
      </c>
      <c r="G41" s="3">
        <v>100</v>
      </c>
      <c r="H41" s="3">
        <v>100</v>
      </c>
      <c r="I41" s="3">
        <v>100</v>
      </c>
      <c r="J41" s="3">
        <v>100</v>
      </c>
      <c r="K41" s="3">
        <v>100</v>
      </c>
      <c r="L41" s="3">
        <v>100</v>
      </c>
      <c r="M41" s="3" t="s">
        <v>200</v>
      </c>
      <c r="N41" s="3"/>
      <c r="O41" s="3"/>
    </row>
    <row r="42" spans="1:15" x14ac:dyDescent="0.25">
      <c r="A42" s="3" t="s">
        <v>228</v>
      </c>
      <c r="B42" s="3" t="s">
        <v>230</v>
      </c>
      <c r="C42" s="3" t="s">
        <v>200</v>
      </c>
      <c r="D42" s="3" t="s">
        <v>200</v>
      </c>
      <c r="E42" s="3" t="s">
        <v>200</v>
      </c>
      <c r="F42" s="3">
        <v>85.586389999999994</v>
      </c>
      <c r="G42" s="3">
        <v>84.358599999999996</v>
      </c>
      <c r="H42" s="3">
        <v>85.420010000000005</v>
      </c>
      <c r="I42" s="3">
        <v>83.327070000000006</v>
      </c>
      <c r="J42" s="3">
        <v>96.161720000000003</v>
      </c>
      <c r="K42" s="3">
        <v>94.740620000000007</v>
      </c>
      <c r="L42" s="3">
        <v>95.592269999999999</v>
      </c>
      <c r="M42" s="3" t="s">
        <v>200</v>
      </c>
      <c r="N42" s="3"/>
      <c r="O42" s="3"/>
    </row>
    <row r="43" spans="1:15" x14ac:dyDescent="0.25">
      <c r="A43" s="3" t="s">
        <v>228</v>
      </c>
      <c r="B43" s="3" t="s">
        <v>231</v>
      </c>
      <c r="C43" s="3" t="s">
        <v>200</v>
      </c>
      <c r="D43" s="3" t="s">
        <v>200</v>
      </c>
      <c r="E43" s="3" t="s">
        <v>200</v>
      </c>
      <c r="F43" s="3" t="s">
        <v>200</v>
      </c>
      <c r="G43" s="3">
        <v>91.231030000000004</v>
      </c>
      <c r="H43" s="3" t="s">
        <v>200</v>
      </c>
      <c r="I43" s="3">
        <v>96.994990000000001</v>
      </c>
      <c r="J43" s="3">
        <v>98.905839999999998</v>
      </c>
      <c r="K43" s="3">
        <v>93.624709999999993</v>
      </c>
      <c r="L43" s="3" t="s">
        <v>200</v>
      </c>
      <c r="M43" s="3" t="s">
        <v>200</v>
      </c>
      <c r="N43" s="3"/>
      <c r="O43" s="3"/>
    </row>
    <row r="44" spans="1:15" x14ac:dyDescent="0.25">
      <c r="A44" s="3" t="s">
        <v>228</v>
      </c>
      <c r="B44" s="3" t="s">
        <v>232</v>
      </c>
      <c r="C44" s="3" t="s">
        <v>200</v>
      </c>
      <c r="D44" s="3" t="s">
        <v>200</v>
      </c>
      <c r="E44" s="3" t="s">
        <v>200</v>
      </c>
      <c r="F44" s="3">
        <v>89.555030000000002</v>
      </c>
      <c r="G44" s="3">
        <v>88.270889999999994</v>
      </c>
      <c r="H44" s="3">
        <v>100</v>
      </c>
      <c r="I44" s="3">
        <v>100</v>
      </c>
      <c r="J44" s="3">
        <v>100</v>
      </c>
      <c r="K44" s="3">
        <v>100</v>
      </c>
      <c r="L44" s="3">
        <v>100</v>
      </c>
      <c r="M44" s="3" t="s">
        <v>200</v>
      </c>
      <c r="N44" s="3"/>
      <c r="O44" s="3"/>
    </row>
    <row r="45" spans="1:15" x14ac:dyDescent="0.25">
      <c r="A45" s="3" t="s">
        <v>228</v>
      </c>
      <c r="B45" s="3" t="s">
        <v>233</v>
      </c>
      <c r="C45" s="3" t="s">
        <v>200</v>
      </c>
      <c r="D45" s="3" t="s">
        <v>200</v>
      </c>
      <c r="E45" s="3" t="s">
        <v>200</v>
      </c>
      <c r="F45" s="3" t="s">
        <v>200</v>
      </c>
      <c r="G45" s="3">
        <v>90.653450000000007</v>
      </c>
      <c r="H45" s="3">
        <v>85.813720000000004</v>
      </c>
      <c r="I45" s="3" t="s">
        <v>200</v>
      </c>
      <c r="J45" s="3">
        <v>87.746250000000003</v>
      </c>
      <c r="K45" s="3">
        <v>100</v>
      </c>
      <c r="L45" s="3">
        <v>87.842789999999994</v>
      </c>
      <c r="M45" s="3" t="s">
        <v>200</v>
      </c>
      <c r="N45" s="3"/>
      <c r="O45" s="3"/>
    </row>
    <row r="46" spans="1:15" x14ac:dyDescent="0.25">
      <c r="A46" s="3" t="s">
        <v>228</v>
      </c>
      <c r="B46" s="3" t="s">
        <v>234</v>
      </c>
      <c r="C46" s="3" t="s">
        <v>200</v>
      </c>
      <c r="D46" s="3" t="s">
        <v>200</v>
      </c>
      <c r="E46" s="3" t="s">
        <v>200</v>
      </c>
      <c r="F46" s="3" t="s">
        <v>200</v>
      </c>
      <c r="G46" s="3">
        <v>50.022649999999999</v>
      </c>
      <c r="H46" s="3">
        <v>54.694519999999997</v>
      </c>
      <c r="I46" s="3" t="s">
        <v>200</v>
      </c>
      <c r="J46" s="3">
        <v>55.373779999999996</v>
      </c>
      <c r="K46" s="3">
        <v>60.410550000000001</v>
      </c>
      <c r="L46" s="3" t="s">
        <v>200</v>
      </c>
      <c r="M46" s="3" t="s">
        <v>200</v>
      </c>
      <c r="N46" s="3"/>
      <c r="O46" s="3"/>
    </row>
    <row r="47" spans="1:15" x14ac:dyDescent="0.25">
      <c r="A47" s="3" t="s">
        <v>228</v>
      </c>
      <c r="B47" s="3" t="s">
        <v>252</v>
      </c>
      <c r="C47" s="3" t="s">
        <v>200</v>
      </c>
      <c r="D47" s="3" t="s">
        <v>200</v>
      </c>
      <c r="E47" s="3" t="s">
        <v>200</v>
      </c>
      <c r="F47" s="3">
        <v>74.118399999999994</v>
      </c>
      <c r="G47" s="3">
        <v>70.696929999999995</v>
      </c>
      <c r="H47" s="3" t="s">
        <v>200</v>
      </c>
      <c r="I47" s="3">
        <v>91.817939999999993</v>
      </c>
      <c r="J47" s="3" t="s">
        <v>200</v>
      </c>
      <c r="K47" s="3" t="s">
        <v>200</v>
      </c>
      <c r="L47" s="3" t="s">
        <v>200</v>
      </c>
      <c r="M47" s="3" t="s">
        <v>200</v>
      </c>
      <c r="N47" s="3"/>
      <c r="O47" s="3"/>
    </row>
    <row r="48" spans="1:15" x14ac:dyDescent="0.25">
      <c r="A48" s="3" t="s">
        <v>228</v>
      </c>
      <c r="B48" s="3" t="s">
        <v>236</v>
      </c>
      <c r="C48" s="3" t="s">
        <v>200</v>
      </c>
      <c r="D48" s="3" t="s">
        <v>200</v>
      </c>
      <c r="E48" s="3" t="s">
        <v>200</v>
      </c>
      <c r="F48" s="3" t="s">
        <v>200</v>
      </c>
      <c r="G48" s="3" t="s">
        <v>200</v>
      </c>
      <c r="H48" s="3" t="s">
        <v>200</v>
      </c>
      <c r="I48" s="3">
        <v>63.057760000000002</v>
      </c>
      <c r="J48" s="3">
        <v>70.191090000000003</v>
      </c>
      <c r="K48" s="3" t="s">
        <v>200</v>
      </c>
      <c r="L48" s="3" t="s">
        <v>200</v>
      </c>
      <c r="M48" s="3" t="s">
        <v>200</v>
      </c>
      <c r="N48" s="3"/>
      <c r="O48" s="3"/>
    </row>
    <row r="49" spans="1:15" x14ac:dyDescent="0.25">
      <c r="A49" s="3" t="s">
        <v>228</v>
      </c>
      <c r="B49" s="3" t="s">
        <v>238</v>
      </c>
      <c r="C49" s="3" t="s">
        <v>200</v>
      </c>
      <c r="D49" s="3" t="s">
        <v>200</v>
      </c>
      <c r="E49" s="3" t="s">
        <v>200</v>
      </c>
      <c r="F49" s="3">
        <v>100</v>
      </c>
      <c r="G49" s="3">
        <v>99.152119999999996</v>
      </c>
      <c r="H49" s="3">
        <v>99.143069999999994</v>
      </c>
      <c r="I49" s="3">
        <v>89.56832</v>
      </c>
      <c r="J49" s="3">
        <v>94.764060000000001</v>
      </c>
      <c r="K49" s="3">
        <v>95.328739999999996</v>
      </c>
      <c r="L49" s="3">
        <v>98.565799999999996</v>
      </c>
      <c r="M49" s="3" t="s">
        <v>200</v>
      </c>
      <c r="N49" s="3"/>
      <c r="O49" s="3"/>
    </row>
    <row r="50" spans="1:15" x14ac:dyDescent="0.25">
      <c r="A50" s="3" t="s">
        <v>228</v>
      </c>
      <c r="B50" s="3" t="s">
        <v>239</v>
      </c>
      <c r="C50" s="3" t="s">
        <v>200</v>
      </c>
      <c r="D50" s="3">
        <v>100</v>
      </c>
      <c r="E50" s="3">
        <v>100</v>
      </c>
      <c r="F50" s="3">
        <v>100</v>
      </c>
      <c r="G50" s="3">
        <v>100</v>
      </c>
      <c r="H50" s="3">
        <v>100</v>
      </c>
      <c r="I50" s="3" t="s">
        <v>200</v>
      </c>
      <c r="J50" s="3" t="s">
        <v>200</v>
      </c>
      <c r="K50" s="3" t="s">
        <v>200</v>
      </c>
      <c r="L50" s="3">
        <v>100</v>
      </c>
      <c r="M50" s="3" t="s">
        <v>200</v>
      </c>
      <c r="N50" s="3"/>
      <c r="O50" s="3"/>
    </row>
    <row r="51" spans="1:15" x14ac:dyDescent="0.25">
      <c r="A51" s="3" t="s">
        <v>228</v>
      </c>
      <c r="B51" s="3" t="s">
        <v>240</v>
      </c>
      <c r="C51" s="3" t="s">
        <v>200</v>
      </c>
      <c r="D51" s="3" t="s">
        <v>200</v>
      </c>
      <c r="E51" s="3" t="s">
        <v>200</v>
      </c>
      <c r="F51" s="3">
        <v>51.928080000000001</v>
      </c>
      <c r="G51" s="3" t="s">
        <v>200</v>
      </c>
      <c r="H51" s="3" t="s">
        <v>200</v>
      </c>
      <c r="I51" s="3" t="s">
        <v>200</v>
      </c>
      <c r="J51" s="3" t="s">
        <v>200</v>
      </c>
      <c r="K51" s="3">
        <v>46.043640000000003</v>
      </c>
      <c r="L51" s="3">
        <v>63.647410000000001</v>
      </c>
      <c r="M51" s="3" t="s">
        <v>200</v>
      </c>
      <c r="N51" s="3"/>
      <c r="O51" s="3"/>
    </row>
    <row r="52" spans="1:15" x14ac:dyDescent="0.25">
      <c r="A52" s="3" t="s">
        <v>228</v>
      </c>
      <c r="B52" s="3" t="s">
        <v>241</v>
      </c>
      <c r="C52" s="3" t="s">
        <v>200</v>
      </c>
      <c r="D52" s="3" t="s">
        <v>200</v>
      </c>
      <c r="E52" s="3" t="s">
        <v>200</v>
      </c>
      <c r="F52" s="3">
        <v>23.52</v>
      </c>
      <c r="G52" s="3" t="s">
        <v>200</v>
      </c>
      <c r="H52" s="3">
        <v>32.56617</v>
      </c>
      <c r="I52" s="3" t="s">
        <v>200</v>
      </c>
      <c r="J52" s="3" t="s">
        <v>200</v>
      </c>
      <c r="K52" s="3" t="s">
        <v>200</v>
      </c>
      <c r="L52" s="3">
        <v>40.456850000000003</v>
      </c>
      <c r="M52" s="3" t="s">
        <v>200</v>
      </c>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269</v>
      </c>
    </row>
    <row r="8" spans="1:15" x14ac:dyDescent="0.25">
      <c r="A8" t="s">
        <v>270</v>
      </c>
    </row>
    <row r="9" spans="1:15" x14ac:dyDescent="0.25">
      <c r="A9" t="s">
        <v>275</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v>94.043779999999998</v>
      </c>
      <c r="G14" s="3">
        <v>94.353819999999999</v>
      </c>
      <c r="H14" s="3">
        <v>100</v>
      </c>
      <c r="I14" s="3">
        <v>100</v>
      </c>
      <c r="J14" s="3">
        <v>100</v>
      </c>
      <c r="K14" s="3">
        <v>100</v>
      </c>
      <c r="L14" s="3">
        <v>100</v>
      </c>
      <c r="M14" s="3" t="s">
        <v>200</v>
      </c>
      <c r="N14" s="3"/>
      <c r="O14" s="3"/>
    </row>
    <row r="15" spans="1:15" x14ac:dyDescent="0.25">
      <c r="A15" s="3" t="s">
        <v>198</v>
      </c>
      <c r="B15" s="3" t="s">
        <v>201</v>
      </c>
      <c r="C15" s="3" t="s">
        <v>200</v>
      </c>
      <c r="D15" s="3" t="s">
        <v>200</v>
      </c>
      <c r="E15" s="3" t="s">
        <v>200</v>
      </c>
      <c r="F15" s="3" t="s">
        <v>200</v>
      </c>
      <c r="G15" s="3" t="s">
        <v>200</v>
      </c>
      <c r="H15" s="3">
        <v>73.288719999999998</v>
      </c>
      <c r="I15" s="3" t="s">
        <v>200</v>
      </c>
      <c r="J15" s="3">
        <v>68.508849999999995</v>
      </c>
      <c r="K15" s="3" t="s">
        <v>200</v>
      </c>
      <c r="L15" s="3" t="s">
        <v>200</v>
      </c>
      <c r="M15" s="3" t="s">
        <v>200</v>
      </c>
      <c r="N15" s="3"/>
      <c r="O15" s="3"/>
    </row>
    <row r="16" spans="1:15" x14ac:dyDescent="0.25">
      <c r="A16" s="3" t="s">
        <v>198</v>
      </c>
      <c r="B16" s="3" t="s">
        <v>265</v>
      </c>
      <c r="C16" s="3" t="s">
        <v>200</v>
      </c>
      <c r="D16" s="3" t="s">
        <v>200</v>
      </c>
      <c r="E16" s="3" t="s">
        <v>200</v>
      </c>
      <c r="F16" s="3" t="s">
        <v>200</v>
      </c>
      <c r="G16" s="3" t="s">
        <v>200</v>
      </c>
      <c r="H16" s="3" t="s">
        <v>200</v>
      </c>
      <c r="I16" s="3">
        <v>100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t="s">
        <v>200</v>
      </c>
      <c r="H17" s="3">
        <v>51.19455</v>
      </c>
      <c r="I17" s="3">
        <v>74.842590000000001</v>
      </c>
      <c r="J17" s="3">
        <v>79.707260000000005</v>
      </c>
      <c r="K17" s="3">
        <v>89.998769999999993</v>
      </c>
      <c r="L17" s="3">
        <v>90.324119999999994</v>
      </c>
      <c r="M17" s="3" t="s">
        <v>200</v>
      </c>
      <c r="N17" s="3"/>
      <c r="O17" s="3"/>
    </row>
    <row r="18" spans="1:15" x14ac:dyDescent="0.25">
      <c r="A18" s="3" t="s">
        <v>198</v>
      </c>
      <c r="B18" s="3" t="s">
        <v>204</v>
      </c>
      <c r="C18" s="3" t="s">
        <v>200</v>
      </c>
      <c r="D18" s="3" t="s">
        <v>200</v>
      </c>
      <c r="E18" s="3" t="s">
        <v>200</v>
      </c>
      <c r="F18" s="3" t="s">
        <v>200</v>
      </c>
      <c r="G18" s="3">
        <v>100</v>
      </c>
      <c r="H18" s="3">
        <v>95.528120000000001</v>
      </c>
      <c r="I18" s="3" t="s">
        <v>200</v>
      </c>
      <c r="J18" s="3" t="s">
        <v>200</v>
      </c>
      <c r="K18" s="3">
        <v>100</v>
      </c>
      <c r="L18" s="3" t="s">
        <v>200</v>
      </c>
      <c r="M18" s="3" t="s">
        <v>200</v>
      </c>
      <c r="N18" s="3"/>
      <c r="O18" s="3"/>
    </row>
    <row r="19" spans="1:15" x14ac:dyDescent="0.25">
      <c r="A19" s="3" t="s">
        <v>198</v>
      </c>
      <c r="B19" s="3" t="s">
        <v>205</v>
      </c>
      <c r="C19" s="3" t="s">
        <v>200</v>
      </c>
      <c r="D19" s="3" t="s">
        <v>200</v>
      </c>
      <c r="E19" s="3" t="s">
        <v>200</v>
      </c>
      <c r="F19" s="3" t="s">
        <v>200</v>
      </c>
      <c r="G19" s="3" t="s">
        <v>200</v>
      </c>
      <c r="H19" s="3">
        <v>82.689080000000004</v>
      </c>
      <c r="I19" s="3" t="s">
        <v>200</v>
      </c>
      <c r="J19" s="3" t="s">
        <v>200</v>
      </c>
      <c r="K19" s="3" t="s">
        <v>200</v>
      </c>
      <c r="L19" s="3" t="s">
        <v>200</v>
      </c>
      <c r="M19" s="3" t="s">
        <v>200</v>
      </c>
      <c r="N19" s="3"/>
      <c r="O19" s="3"/>
    </row>
    <row r="20" spans="1:15" x14ac:dyDescent="0.25">
      <c r="A20" s="3" t="s">
        <v>207</v>
      </c>
      <c r="B20" s="3" t="s">
        <v>245</v>
      </c>
      <c r="C20" s="3" t="s">
        <v>200</v>
      </c>
      <c r="D20" s="3" t="s">
        <v>200</v>
      </c>
      <c r="E20" s="3" t="s">
        <v>200</v>
      </c>
      <c r="F20" s="3" t="s">
        <v>200</v>
      </c>
      <c r="G20" s="3">
        <v>75.763750000000002</v>
      </c>
      <c r="H20" s="3">
        <v>100</v>
      </c>
      <c r="I20" s="3">
        <v>100</v>
      </c>
      <c r="J20" s="3">
        <v>100</v>
      </c>
      <c r="K20" s="3">
        <v>100</v>
      </c>
      <c r="L20" s="3" t="s">
        <v>200</v>
      </c>
      <c r="M20" s="3" t="s">
        <v>200</v>
      </c>
      <c r="N20" s="3"/>
      <c r="O20" s="3"/>
    </row>
    <row r="21" spans="1:15" x14ac:dyDescent="0.25">
      <c r="A21" s="3" t="s">
        <v>207</v>
      </c>
      <c r="B21" s="3" t="s">
        <v>209</v>
      </c>
      <c r="C21" s="3" t="s">
        <v>200</v>
      </c>
      <c r="D21" s="3" t="s">
        <v>200</v>
      </c>
      <c r="E21" s="3" t="s">
        <v>200</v>
      </c>
      <c r="F21" s="3">
        <v>99.569500000000005</v>
      </c>
      <c r="G21" s="3" t="s">
        <v>200</v>
      </c>
      <c r="H21" s="3" t="s">
        <v>200</v>
      </c>
      <c r="I21" s="3" t="s">
        <v>200</v>
      </c>
      <c r="J21" s="3">
        <v>95.552949999999996</v>
      </c>
      <c r="K21" s="3">
        <v>86.545559999999995</v>
      </c>
      <c r="L21" s="3" t="s">
        <v>200</v>
      </c>
      <c r="M21" s="3" t="s">
        <v>200</v>
      </c>
      <c r="N21" s="3"/>
      <c r="O21" s="3"/>
    </row>
    <row r="22" spans="1:15" x14ac:dyDescent="0.25">
      <c r="A22" s="3" t="s">
        <v>207</v>
      </c>
      <c r="B22" s="3" t="s">
        <v>211</v>
      </c>
      <c r="C22" s="3" t="s">
        <v>200</v>
      </c>
      <c r="D22" s="3" t="s">
        <v>200</v>
      </c>
      <c r="E22" s="3" t="s">
        <v>200</v>
      </c>
      <c r="F22" s="3" t="s">
        <v>200</v>
      </c>
      <c r="G22" s="3">
        <v>99.264380000000003</v>
      </c>
      <c r="H22" s="3">
        <v>99.38467</v>
      </c>
      <c r="I22" s="3">
        <v>99.693799999999996</v>
      </c>
      <c r="J22" s="3">
        <v>99.449089999999998</v>
      </c>
      <c r="K22" s="3">
        <v>100</v>
      </c>
      <c r="L22" s="3">
        <v>99.763080000000002</v>
      </c>
      <c r="M22" s="3" t="s">
        <v>200</v>
      </c>
      <c r="N22" s="3"/>
      <c r="O22" s="3"/>
    </row>
    <row r="23" spans="1:15" x14ac:dyDescent="0.25">
      <c r="A23" s="3" t="s">
        <v>207</v>
      </c>
      <c r="B23" s="3" t="s">
        <v>212</v>
      </c>
      <c r="C23" s="3" t="s">
        <v>200</v>
      </c>
      <c r="D23" s="3" t="s">
        <v>200</v>
      </c>
      <c r="E23" s="3" t="s">
        <v>200</v>
      </c>
      <c r="F23" s="3">
        <v>100</v>
      </c>
      <c r="G23" s="3">
        <v>100</v>
      </c>
      <c r="H23" s="3">
        <v>100</v>
      </c>
      <c r="I23" s="3">
        <v>100</v>
      </c>
      <c r="J23" s="3">
        <v>100</v>
      </c>
      <c r="K23" s="3">
        <v>100</v>
      </c>
      <c r="L23" s="3">
        <v>100</v>
      </c>
      <c r="M23" s="3" t="s">
        <v>200</v>
      </c>
      <c r="N23" s="3"/>
      <c r="O23" s="3"/>
    </row>
    <row r="24" spans="1:15" x14ac:dyDescent="0.25">
      <c r="A24" s="3" t="s">
        <v>207</v>
      </c>
      <c r="B24" s="3" t="s">
        <v>213</v>
      </c>
      <c r="C24" s="3" t="s">
        <v>200</v>
      </c>
      <c r="D24" s="3" t="s">
        <v>200</v>
      </c>
      <c r="E24" s="3" t="s">
        <v>200</v>
      </c>
      <c r="F24" s="3" t="s">
        <v>200</v>
      </c>
      <c r="G24" s="3" t="s">
        <v>200</v>
      </c>
      <c r="H24" s="3">
        <v>100</v>
      </c>
      <c r="I24" s="3" t="s">
        <v>200</v>
      </c>
      <c r="J24" s="3">
        <v>98.720889999999997</v>
      </c>
      <c r="K24" s="3">
        <v>99.198539999999994</v>
      </c>
      <c r="L24" s="3">
        <v>99.162009999999995</v>
      </c>
      <c r="M24" s="3" t="s">
        <v>200</v>
      </c>
      <c r="N24" s="3"/>
      <c r="O24" s="3"/>
    </row>
    <row r="25" spans="1:15" x14ac:dyDescent="0.25">
      <c r="A25" s="3" t="s">
        <v>207</v>
      </c>
      <c r="B25" s="3" t="s">
        <v>214</v>
      </c>
      <c r="C25" s="3" t="s">
        <v>200</v>
      </c>
      <c r="D25" s="3" t="s">
        <v>200</v>
      </c>
      <c r="E25" s="3" t="s">
        <v>200</v>
      </c>
      <c r="F25" s="3">
        <v>69.948189999999997</v>
      </c>
      <c r="G25" s="3">
        <v>71.848010000000002</v>
      </c>
      <c r="H25" s="3">
        <v>84.429069999999996</v>
      </c>
      <c r="I25" s="3">
        <v>98.070179999999993</v>
      </c>
      <c r="J25" s="3">
        <v>88.461539999999999</v>
      </c>
      <c r="K25" s="3">
        <v>91.373239999999996</v>
      </c>
      <c r="L25" s="3">
        <v>87.800370000000001</v>
      </c>
      <c r="M25" s="3" t="s">
        <v>200</v>
      </c>
      <c r="N25" s="3"/>
      <c r="O25" s="3"/>
    </row>
    <row r="26" spans="1:15" x14ac:dyDescent="0.25">
      <c r="A26" s="3" t="s">
        <v>207</v>
      </c>
      <c r="B26" s="3" t="s">
        <v>215</v>
      </c>
      <c r="C26" s="3" t="s">
        <v>200</v>
      </c>
      <c r="D26" s="3" t="s">
        <v>200</v>
      </c>
      <c r="E26" s="3" t="s">
        <v>200</v>
      </c>
      <c r="F26" s="3" t="s">
        <v>200</v>
      </c>
      <c r="G26" s="3" t="s">
        <v>200</v>
      </c>
      <c r="H26" s="3">
        <v>83.993070000000003</v>
      </c>
      <c r="I26" s="3" t="s">
        <v>200</v>
      </c>
      <c r="J26" s="3" t="s">
        <v>200</v>
      </c>
      <c r="K26" s="3" t="s">
        <v>200</v>
      </c>
      <c r="L26" s="3" t="s">
        <v>200</v>
      </c>
      <c r="M26" s="3" t="s">
        <v>200</v>
      </c>
      <c r="N26" s="3"/>
      <c r="O26" s="3"/>
    </row>
    <row r="27" spans="1:15" x14ac:dyDescent="0.25">
      <c r="A27" s="3" t="s">
        <v>207</v>
      </c>
      <c r="B27" s="3" t="s">
        <v>217</v>
      </c>
      <c r="C27" s="3" t="s">
        <v>200</v>
      </c>
      <c r="D27" s="3" t="s">
        <v>200</v>
      </c>
      <c r="E27" s="3" t="s">
        <v>200</v>
      </c>
      <c r="F27" s="3">
        <v>99.106219999999993</v>
      </c>
      <c r="G27" s="3">
        <v>97.97175</v>
      </c>
      <c r="H27" s="3" t="s">
        <v>200</v>
      </c>
      <c r="I27" s="3">
        <v>100</v>
      </c>
      <c r="J27" s="3">
        <v>97.318529999999996</v>
      </c>
      <c r="K27" s="3">
        <v>97.925989999999999</v>
      </c>
      <c r="L27" s="3">
        <v>97.786770000000004</v>
      </c>
      <c r="M27" s="3" t="s">
        <v>200</v>
      </c>
      <c r="N27" s="3"/>
      <c r="O27" s="3"/>
    </row>
    <row r="28" spans="1:15" x14ac:dyDescent="0.25">
      <c r="A28" s="3" t="s">
        <v>218</v>
      </c>
      <c r="B28" s="3" t="s">
        <v>246</v>
      </c>
      <c r="C28" s="3" t="s">
        <v>200</v>
      </c>
      <c r="D28" s="3" t="s">
        <v>200</v>
      </c>
      <c r="E28" s="3" t="s">
        <v>200</v>
      </c>
      <c r="F28" s="3" t="s">
        <v>200</v>
      </c>
      <c r="G28" s="3">
        <v>100</v>
      </c>
      <c r="H28" s="3">
        <v>100</v>
      </c>
      <c r="I28" s="3">
        <v>100</v>
      </c>
      <c r="J28" s="3">
        <v>100</v>
      </c>
      <c r="K28" s="3">
        <v>100</v>
      </c>
      <c r="L28" s="3">
        <v>100</v>
      </c>
      <c r="M28" s="3" t="s">
        <v>200</v>
      </c>
      <c r="N28" s="3"/>
      <c r="O28" s="3"/>
    </row>
    <row r="29" spans="1:15" x14ac:dyDescent="0.25">
      <c r="A29" s="3" t="s">
        <v>218</v>
      </c>
      <c r="B29" s="3" t="s">
        <v>219</v>
      </c>
      <c r="C29" s="3" t="s">
        <v>200</v>
      </c>
      <c r="D29" s="3" t="s">
        <v>200</v>
      </c>
      <c r="E29" s="3" t="s">
        <v>200</v>
      </c>
      <c r="F29" s="3" t="s">
        <v>200</v>
      </c>
      <c r="G29" s="3" t="s">
        <v>200</v>
      </c>
      <c r="H29" s="3" t="s">
        <v>200</v>
      </c>
      <c r="I29" s="3">
        <v>100</v>
      </c>
      <c r="J29" s="3" t="s">
        <v>200</v>
      </c>
      <c r="K29" s="3" t="s">
        <v>200</v>
      </c>
      <c r="L29" s="3">
        <v>100</v>
      </c>
      <c r="M29" s="3" t="s">
        <v>200</v>
      </c>
      <c r="N29" s="3"/>
      <c r="O29" s="3"/>
    </row>
    <row r="30" spans="1:15" x14ac:dyDescent="0.25">
      <c r="A30" s="3" t="s">
        <v>218</v>
      </c>
      <c r="B30" s="3" t="s">
        <v>220</v>
      </c>
      <c r="C30" s="3" t="s">
        <v>200</v>
      </c>
      <c r="D30" s="3" t="s">
        <v>200</v>
      </c>
      <c r="E30" s="3" t="s">
        <v>200</v>
      </c>
      <c r="F30" s="3">
        <v>100</v>
      </c>
      <c r="G30" s="3">
        <v>100</v>
      </c>
      <c r="H30" s="3">
        <v>100</v>
      </c>
      <c r="I30" s="3">
        <v>100</v>
      </c>
      <c r="J30" s="3">
        <v>100</v>
      </c>
      <c r="K30" s="3">
        <v>100</v>
      </c>
      <c r="L30" s="3">
        <v>100</v>
      </c>
      <c r="M30" s="3" t="s">
        <v>200</v>
      </c>
      <c r="N30" s="3"/>
      <c r="O30" s="3"/>
    </row>
    <row r="31" spans="1:15" x14ac:dyDescent="0.25">
      <c r="A31" s="3" t="s">
        <v>218</v>
      </c>
      <c r="B31" s="3" t="s">
        <v>221</v>
      </c>
      <c r="C31" s="3" t="s">
        <v>200</v>
      </c>
      <c r="D31" s="3" t="s">
        <v>200</v>
      </c>
      <c r="E31" s="3" t="s">
        <v>200</v>
      </c>
      <c r="F31" s="3">
        <v>100</v>
      </c>
      <c r="G31" s="3">
        <v>100</v>
      </c>
      <c r="H31" s="3">
        <v>95.627539999999996</v>
      </c>
      <c r="I31" s="3" t="s">
        <v>200</v>
      </c>
      <c r="J31" s="3">
        <v>100</v>
      </c>
      <c r="K31" s="3">
        <v>100</v>
      </c>
      <c r="L31" s="3" t="s">
        <v>200</v>
      </c>
      <c r="M31" s="3" t="s">
        <v>200</v>
      </c>
      <c r="N31" s="3"/>
      <c r="O31" s="3"/>
    </row>
    <row r="32" spans="1:15" x14ac:dyDescent="0.25">
      <c r="A32" s="3" t="s">
        <v>222</v>
      </c>
      <c r="B32" s="3" t="s">
        <v>223</v>
      </c>
      <c r="C32" s="3" t="s">
        <v>200</v>
      </c>
      <c r="D32" s="3" t="s">
        <v>200</v>
      </c>
      <c r="E32" s="3" t="s">
        <v>200</v>
      </c>
      <c r="F32" s="3" t="s">
        <v>200</v>
      </c>
      <c r="G32" s="3" t="s">
        <v>200</v>
      </c>
      <c r="H32" s="3" t="s">
        <v>200</v>
      </c>
      <c r="I32" s="3">
        <v>62.999339999999997</v>
      </c>
      <c r="J32" s="3" t="s">
        <v>200</v>
      </c>
      <c r="K32" s="3" t="s">
        <v>200</v>
      </c>
      <c r="L32" s="3" t="s">
        <v>200</v>
      </c>
      <c r="M32" s="3" t="s">
        <v>200</v>
      </c>
      <c r="N32" s="3"/>
      <c r="O32" s="3"/>
    </row>
    <row r="33" spans="1:15" x14ac:dyDescent="0.25">
      <c r="A33" s="3" t="s">
        <v>222</v>
      </c>
      <c r="B33" s="3" t="s">
        <v>224</v>
      </c>
      <c r="C33" s="3" t="s">
        <v>200</v>
      </c>
      <c r="D33" s="3" t="s">
        <v>200</v>
      </c>
      <c r="E33" s="3">
        <v>99.480130000000003</v>
      </c>
      <c r="F33" s="3">
        <v>98.710830000000001</v>
      </c>
      <c r="G33" s="3">
        <v>99.691249999999997</v>
      </c>
      <c r="H33" s="3" t="s">
        <v>200</v>
      </c>
      <c r="I33" s="3" t="s">
        <v>200</v>
      </c>
      <c r="J33" s="3" t="s">
        <v>200</v>
      </c>
      <c r="K33" s="3" t="s">
        <v>200</v>
      </c>
      <c r="L33" s="3" t="s">
        <v>200</v>
      </c>
      <c r="M33" s="3" t="s">
        <v>200</v>
      </c>
      <c r="N33" s="3"/>
      <c r="O33" s="3"/>
    </row>
    <row r="34" spans="1:15" x14ac:dyDescent="0.25">
      <c r="A34" s="3" t="s">
        <v>222</v>
      </c>
      <c r="B34" s="3" t="s">
        <v>225</v>
      </c>
      <c r="C34" s="3" t="s">
        <v>200</v>
      </c>
      <c r="D34" s="3" t="s">
        <v>200</v>
      </c>
      <c r="E34" s="3" t="s">
        <v>200</v>
      </c>
      <c r="F34" s="3">
        <v>68.0869</v>
      </c>
      <c r="G34" s="3">
        <v>70.961280000000002</v>
      </c>
      <c r="H34" s="3">
        <v>70.894180000000006</v>
      </c>
      <c r="I34" s="3">
        <v>72.318629999999999</v>
      </c>
      <c r="J34" s="3">
        <v>76.036720000000003</v>
      </c>
      <c r="K34" s="3">
        <v>92.590819999999994</v>
      </c>
      <c r="L34" s="3" t="s">
        <v>200</v>
      </c>
      <c r="M34" s="3" t="s">
        <v>200</v>
      </c>
      <c r="N34" s="3"/>
      <c r="O34" s="3"/>
    </row>
    <row r="35" spans="1:15" x14ac:dyDescent="0.25">
      <c r="A35" s="3" t="s">
        <v>222</v>
      </c>
      <c r="B35" s="3" t="s">
        <v>226</v>
      </c>
      <c r="C35" s="3" t="s">
        <v>200</v>
      </c>
      <c r="D35" s="3" t="s">
        <v>200</v>
      </c>
      <c r="E35" s="3" t="s">
        <v>200</v>
      </c>
      <c r="F35" s="3">
        <v>75.27158</v>
      </c>
      <c r="G35" s="3">
        <v>78.627219999999994</v>
      </c>
      <c r="H35" s="3">
        <v>81.704809999999995</v>
      </c>
      <c r="I35" s="3">
        <v>84.759289999999993</v>
      </c>
      <c r="J35" s="3" t="s">
        <v>200</v>
      </c>
      <c r="K35" s="3" t="s">
        <v>200</v>
      </c>
      <c r="L35" s="3" t="s">
        <v>200</v>
      </c>
      <c r="M35" s="3" t="s">
        <v>200</v>
      </c>
      <c r="N35" s="3"/>
      <c r="O35" s="3"/>
    </row>
    <row r="36" spans="1:15" x14ac:dyDescent="0.25">
      <c r="A36" s="3" t="s">
        <v>222</v>
      </c>
      <c r="B36" s="3" t="s">
        <v>248</v>
      </c>
      <c r="C36" s="3" t="s">
        <v>200</v>
      </c>
      <c r="D36" s="3" t="s">
        <v>200</v>
      </c>
      <c r="E36" s="3" t="s">
        <v>200</v>
      </c>
      <c r="F36" s="3" t="s">
        <v>200</v>
      </c>
      <c r="G36" s="3" t="s">
        <v>200</v>
      </c>
      <c r="H36" s="3" t="s">
        <v>200</v>
      </c>
      <c r="I36" s="3" t="s">
        <v>200</v>
      </c>
      <c r="J36" s="3" t="s">
        <v>200</v>
      </c>
      <c r="K36" s="3">
        <v>100</v>
      </c>
      <c r="L36" s="3" t="s">
        <v>200</v>
      </c>
      <c r="M36" s="3" t="s">
        <v>200</v>
      </c>
      <c r="N36" s="3"/>
      <c r="O36" s="3"/>
    </row>
    <row r="37" spans="1:15" x14ac:dyDescent="0.25">
      <c r="A37" s="3" t="s">
        <v>222</v>
      </c>
      <c r="B37" s="3" t="s">
        <v>249</v>
      </c>
      <c r="C37" s="3" t="s">
        <v>200</v>
      </c>
      <c r="D37" s="3" t="s">
        <v>200</v>
      </c>
      <c r="E37" s="3" t="s">
        <v>200</v>
      </c>
      <c r="F37" s="3">
        <v>90.363839999999996</v>
      </c>
      <c r="G37" s="3">
        <v>92.277259999999998</v>
      </c>
      <c r="H37" s="3">
        <v>100</v>
      </c>
      <c r="I37" s="3">
        <v>100</v>
      </c>
      <c r="J37" s="3">
        <v>100</v>
      </c>
      <c r="K37" s="3">
        <v>100</v>
      </c>
      <c r="L37" s="3">
        <v>100</v>
      </c>
      <c r="M37" s="3" t="s">
        <v>200</v>
      </c>
      <c r="N37" s="3"/>
      <c r="O37" s="3"/>
    </row>
    <row r="38" spans="1:15" x14ac:dyDescent="0.25">
      <c r="A38" s="3" t="s">
        <v>222</v>
      </c>
      <c r="B38" s="3" t="s">
        <v>250</v>
      </c>
      <c r="C38" s="3" t="s">
        <v>200</v>
      </c>
      <c r="D38" s="3" t="s">
        <v>200</v>
      </c>
      <c r="E38" s="3" t="s">
        <v>200</v>
      </c>
      <c r="F38" s="3" t="s">
        <v>200</v>
      </c>
      <c r="G38" s="3" t="s">
        <v>200</v>
      </c>
      <c r="H38" s="3" t="s">
        <v>200</v>
      </c>
      <c r="I38" s="3" t="s">
        <v>200</v>
      </c>
      <c r="J38" s="3" t="s">
        <v>200</v>
      </c>
      <c r="K38" s="3">
        <v>88.854879999999994</v>
      </c>
      <c r="L38" s="3" t="s">
        <v>200</v>
      </c>
      <c r="M38" s="3" t="s">
        <v>200</v>
      </c>
      <c r="N38" s="3"/>
      <c r="O38" s="3"/>
    </row>
    <row r="39" spans="1:15" x14ac:dyDescent="0.25">
      <c r="A39" s="3" t="s">
        <v>222</v>
      </c>
      <c r="B39" s="3" t="s">
        <v>251</v>
      </c>
      <c r="C39" s="3" t="s">
        <v>200</v>
      </c>
      <c r="D39" s="3" t="s">
        <v>200</v>
      </c>
      <c r="E39" s="3" t="s">
        <v>200</v>
      </c>
      <c r="F39" s="3" t="s">
        <v>200</v>
      </c>
      <c r="G39" s="3">
        <v>95.71293</v>
      </c>
      <c r="H39" s="3">
        <v>95.130459999999999</v>
      </c>
      <c r="I39" s="3">
        <v>99.101650000000006</v>
      </c>
      <c r="J39" s="3">
        <v>100</v>
      </c>
      <c r="K39" s="3" t="s">
        <v>200</v>
      </c>
      <c r="L39" s="3" t="s">
        <v>200</v>
      </c>
      <c r="M39" s="3" t="s">
        <v>200</v>
      </c>
      <c r="N39" s="3"/>
      <c r="O39" s="3"/>
    </row>
    <row r="40" spans="1:15" x14ac:dyDescent="0.25">
      <c r="A40" s="3" t="s">
        <v>222</v>
      </c>
      <c r="B40" s="3" t="s">
        <v>227</v>
      </c>
      <c r="C40" s="3" t="s">
        <v>200</v>
      </c>
      <c r="D40" s="3" t="s">
        <v>200</v>
      </c>
      <c r="E40" s="3" t="s">
        <v>200</v>
      </c>
      <c r="F40" s="3">
        <v>77.083839999999995</v>
      </c>
      <c r="G40" s="3" t="s">
        <v>200</v>
      </c>
      <c r="H40" s="3" t="s">
        <v>200</v>
      </c>
      <c r="I40" s="3" t="s">
        <v>200</v>
      </c>
      <c r="J40" s="3" t="s">
        <v>200</v>
      </c>
      <c r="K40" s="3" t="s">
        <v>200</v>
      </c>
      <c r="L40" s="3" t="s">
        <v>200</v>
      </c>
      <c r="M40" s="3" t="s">
        <v>200</v>
      </c>
      <c r="N40" s="3"/>
      <c r="O40" s="3"/>
    </row>
    <row r="41" spans="1:15" x14ac:dyDescent="0.25">
      <c r="A41" s="3" t="s">
        <v>228</v>
      </c>
      <c r="B41" s="3" t="s">
        <v>229</v>
      </c>
      <c r="C41" s="3" t="s">
        <v>200</v>
      </c>
      <c r="D41" s="3" t="s">
        <v>200</v>
      </c>
      <c r="E41" s="3" t="s">
        <v>200</v>
      </c>
      <c r="F41" s="3">
        <v>64.015110000000007</v>
      </c>
      <c r="G41" s="3">
        <v>100</v>
      </c>
      <c r="H41" s="3">
        <v>100</v>
      </c>
      <c r="I41" s="3">
        <v>100</v>
      </c>
      <c r="J41" s="3">
        <v>100</v>
      </c>
      <c r="K41" s="3">
        <v>100</v>
      </c>
      <c r="L41" s="3">
        <v>100</v>
      </c>
      <c r="M41" s="3" t="s">
        <v>200</v>
      </c>
      <c r="N41" s="3"/>
      <c r="O41" s="3"/>
    </row>
    <row r="42" spans="1:15" x14ac:dyDescent="0.25">
      <c r="A42" s="3" t="s">
        <v>228</v>
      </c>
      <c r="B42" s="3" t="s">
        <v>230</v>
      </c>
      <c r="C42" s="3" t="s">
        <v>200</v>
      </c>
      <c r="D42" s="3" t="s">
        <v>200</v>
      </c>
      <c r="E42" s="3" t="s">
        <v>200</v>
      </c>
      <c r="F42" s="3">
        <v>89.720780000000005</v>
      </c>
      <c r="G42" s="3" t="s">
        <v>200</v>
      </c>
      <c r="H42" s="3">
        <v>89.491879999999995</v>
      </c>
      <c r="I42" s="3">
        <v>85.044839999999994</v>
      </c>
      <c r="J42" s="3">
        <v>98.000919999999994</v>
      </c>
      <c r="K42" s="3">
        <v>96.911180000000002</v>
      </c>
      <c r="L42" s="3">
        <v>97.369619999999998</v>
      </c>
      <c r="M42" s="3" t="s">
        <v>200</v>
      </c>
      <c r="N42" s="3"/>
      <c r="O42" s="3"/>
    </row>
    <row r="43" spans="1:15" x14ac:dyDescent="0.25">
      <c r="A43" s="3" t="s">
        <v>228</v>
      </c>
      <c r="B43" s="3" t="s">
        <v>231</v>
      </c>
      <c r="C43" s="3" t="s">
        <v>200</v>
      </c>
      <c r="D43" s="3" t="s">
        <v>200</v>
      </c>
      <c r="E43" s="3" t="s">
        <v>200</v>
      </c>
      <c r="F43" s="3" t="s">
        <v>200</v>
      </c>
      <c r="G43" s="3">
        <v>91.492540000000005</v>
      </c>
      <c r="H43" s="3" t="s">
        <v>200</v>
      </c>
      <c r="I43" s="3">
        <v>96.989649999999997</v>
      </c>
      <c r="J43" s="3">
        <v>99.073650000000001</v>
      </c>
      <c r="K43" s="3">
        <v>94.731979999999993</v>
      </c>
      <c r="L43" s="3" t="s">
        <v>200</v>
      </c>
      <c r="M43" s="3" t="s">
        <v>200</v>
      </c>
      <c r="N43" s="3"/>
      <c r="O43" s="3"/>
    </row>
    <row r="44" spans="1:15" x14ac:dyDescent="0.25">
      <c r="A44" s="3" t="s">
        <v>228</v>
      </c>
      <c r="B44" s="3" t="s">
        <v>232</v>
      </c>
      <c r="C44" s="3" t="s">
        <v>200</v>
      </c>
      <c r="D44" s="3" t="s">
        <v>200</v>
      </c>
      <c r="E44" s="3" t="s">
        <v>200</v>
      </c>
      <c r="F44" s="3">
        <v>93.032210000000006</v>
      </c>
      <c r="G44" s="3">
        <v>92.508349999999993</v>
      </c>
      <c r="H44" s="3">
        <v>100</v>
      </c>
      <c r="I44" s="3">
        <v>100</v>
      </c>
      <c r="J44" s="3">
        <v>100</v>
      </c>
      <c r="K44" s="3">
        <v>100</v>
      </c>
      <c r="L44" s="3">
        <v>100</v>
      </c>
      <c r="M44" s="3" t="s">
        <v>200</v>
      </c>
      <c r="N44" s="3"/>
      <c r="O44" s="3"/>
    </row>
    <row r="45" spans="1:15" x14ac:dyDescent="0.25">
      <c r="A45" s="3" t="s">
        <v>228</v>
      </c>
      <c r="B45" s="3" t="s">
        <v>233</v>
      </c>
      <c r="C45" s="3" t="s">
        <v>200</v>
      </c>
      <c r="D45" s="3" t="s">
        <v>200</v>
      </c>
      <c r="E45" s="3" t="s">
        <v>200</v>
      </c>
      <c r="F45" s="3" t="s">
        <v>200</v>
      </c>
      <c r="G45" s="3">
        <v>91.414869999999993</v>
      </c>
      <c r="H45" s="3">
        <v>86.840090000000004</v>
      </c>
      <c r="I45" s="3" t="s">
        <v>200</v>
      </c>
      <c r="J45" s="3">
        <v>89.07535</v>
      </c>
      <c r="K45" s="3">
        <v>100</v>
      </c>
      <c r="L45" s="3">
        <v>89.633480000000006</v>
      </c>
      <c r="M45" s="3" t="s">
        <v>200</v>
      </c>
      <c r="N45" s="3"/>
      <c r="O45" s="3"/>
    </row>
    <row r="46" spans="1:15" x14ac:dyDescent="0.25">
      <c r="A46" s="3" t="s">
        <v>228</v>
      </c>
      <c r="B46" s="3" t="s">
        <v>234</v>
      </c>
      <c r="C46" s="3" t="s">
        <v>200</v>
      </c>
      <c r="D46" s="3" t="s">
        <v>200</v>
      </c>
      <c r="E46" s="3" t="s">
        <v>200</v>
      </c>
      <c r="F46" s="3" t="s">
        <v>200</v>
      </c>
      <c r="G46" s="3">
        <v>61.141330000000004</v>
      </c>
      <c r="H46" s="3">
        <v>64.65701</v>
      </c>
      <c r="I46" s="3" t="s">
        <v>200</v>
      </c>
      <c r="J46" s="3">
        <v>62.218069999999997</v>
      </c>
      <c r="K46" s="3">
        <v>65.827039999999997</v>
      </c>
      <c r="L46" s="3" t="s">
        <v>200</v>
      </c>
      <c r="M46" s="3" t="s">
        <v>200</v>
      </c>
      <c r="N46" s="3"/>
      <c r="O46" s="3"/>
    </row>
    <row r="47" spans="1:15" x14ac:dyDescent="0.25">
      <c r="A47" s="3" t="s">
        <v>228</v>
      </c>
      <c r="B47" s="3" t="s">
        <v>252</v>
      </c>
      <c r="C47" s="3" t="s">
        <v>200</v>
      </c>
      <c r="D47" s="3" t="s">
        <v>200</v>
      </c>
      <c r="E47" s="3" t="s">
        <v>200</v>
      </c>
      <c r="F47" s="3">
        <v>87.094210000000004</v>
      </c>
      <c r="G47" s="3">
        <v>61.475630000000002</v>
      </c>
      <c r="H47" s="3" t="s">
        <v>200</v>
      </c>
      <c r="I47" s="3">
        <v>92.583280000000002</v>
      </c>
      <c r="J47" s="3" t="s">
        <v>200</v>
      </c>
      <c r="K47" s="3" t="s">
        <v>200</v>
      </c>
      <c r="L47" s="3" t="s">
        <v>200</v>
      </c>
      <c r="M47" s="3" t="s">
        <v>200</v>
      </c>
      <c r="N47" s="3"/>
      <c r="O47" s="3"/>
    </row>
    <row r="48" spans="1:15" x14ac:dyDescent="0.25">
      <c r="A48" s="3" t="s">
        <v>228</v>
      </c>
      <c r="B48" s="3" t="s">
        <v>236</v>
      </c>
      <c r="C48" s="3" t="s">
        <v>200</v>
      </c>
      <c r="D48" s="3" t="s">
        <v>200</v>
      </c>
      <c r="E48" s="3" t="s">
        <v>200</v>
      </c>
      <c r="F48" s="3" t="s">
        <v>200</v>
      </c>
      <c r="G48" s="3" t="s">
        <v>200</v>
      </c>
      <c r="H48" s="3" t="s">
        <v>200</v>
      </c>
      <c r="I48" s="3">
        <v>63.578270000000003</v>
      </c>
      <c r="J48" s="3">
        <v>73.981729999999999</v>
      </c>
      <c r="K48" s="3" t="s">
        <v>200</v>
      </c>
      <c r="L48" s="3" t="s">
        <v>200</v>
      </c>
      <c r="M48" s="3" t="s">
        <v>200</v>
      </c>
      <c r="N48" s="3"/>
      <c r="O48" s="3"/>
    </row>
    <row r="49" spans="1:15" x14ac:dyDescent="0.25">
      <c r="A49" s="3" t="s">
        <v>228</v>
      </c>
      <c r="B49" s="3" t="s">
        <v>238</v>
      </c>
      <c r="C49" s="3" t="s">
        <v>200</v>
      </c>
      <c r="D49" s="3" t="s">
        <v>200</v>
      </c>
      <c r="E49" s="3" t="s">
        <v>200</v>
      </c>
      <c r="F49" s="3">
        <v>100</v>
      </c>
      <c r="G49" s="3">
        <v>99.084819999999993</v>
      </c>
      <c r="H49" s="3">
        <v>99.098370000000003</v>
      </c>
      <c r="I49" s="3">
        <v>89.567509999999999</v>
      </c>
      <c r="J49" s="3">
        <v>95.649919999999995</v>
      </c>
      <c r="K49" s="3">
        <v>96.244020000000006</v>
      </c>
      <c r="L49" s="3">
        <v>98.700800000000001</v>
      </c>
      <c r="M49" s="3" t="s">
        <v>200</v>
      </c>
      <c r="N49" s="3"/>
      <c r="O49" s="3"/>
    </row>
    <row r="50" spans="1:15" x14ac:dyDescent="0.25">
      <c r="A50" s="3" t="s">
        <v>228</v>
      </c>
      <c r="B50" s="3" t="s">
        <v>239</v>
      </c>
      <c r="C50" s="3" t="s">
        <v>200</v>
      </c>
      <c r="D50" s="3">
        <v>100</v>
      </c>
      <c r="E50" s="3">
        <v>100</v>
      </c>
      <c r="F50" s="3">
        <v>100</v>
      </c>
      <c r="G50" s="3">
        <v>100</v>
      </c>
      <c r="H50" s="3">
        <v>100</v>
      </c>
      <c r="I50" s="3" t="s">
        <v>200</v>
      </c>
      <c r="J50" s="3" t="s">
        <v>200</v>
      </c>
      <c r="K50" s="3" t="s">
        <v>200</v>
      </c>
      <c r="L50" s="3">
        <v>100</v>
      </c>
      <c r="M50" s="3" t="s">
        <v>200</v>
      </c>
      <c r="N50" s="3"/>
      <c r="O50" s="3"/>
    </row>
    <row r="51" spans="1:15" x14ac:dyDescent="0.25">
      <c r="A51" s="3" t="s">
        <v>228</v>
      </c>
      <c r="B51" s="3" t="s">
        <v>240</v>
      </c>
      <c r="C51" s="3" t="s">
        <v>200</v>
      </c>
      <c r="D51" s="3" t="s">
        <v>200</v>
      </c>
      <c r="E51" s="3" t="s">
        <v>200</v>
      </c>
      <c r="F51" s="3">
        <v>64.221450000000004</v>
      </c>
      <c r="G51" s="3" t="s">
        <v>200</v>
      </c>
      <c r="H51" s="3" t="s">
        <v>200</v>
      </c>
      <c r="I51" s="3" t="s">
        <v>200</v>
      </c>
      <c r="J51" s="3" t="s">
        <v>200</v>
      </c>
      <c r="K51" s="3">
        <v>52.572360000000003</v>
      </c>
      <c r="L51" s="3">
        <v>73.459819999999993</v>
      </c>
      <c r="M51" s="3" t="s">
        <v>200</v>
      </c>
      <c r="N51" s="3"/>
      <c r="O51" s="3"/>
    </row>
    <row r="52" spans="1:15" x14ac:dyDescent="0.25">
      <c r="A52" s="3" t="s">
        <v>228</v>
      </c>
      <c r="B52" s="3" t="s">
        <v>241</v>
      </c>
      <c r="C52" s="3" t="s">
        <v>200</v>
      </c>
      <c r="D52" s="3" t="s">
        <v>200</v>
      </c>
      <c r="E52" s="3" t="s">
        <v>200</v>
      </c>
      <c r="F52" s="3" t="s">
        <v>200</v>
      </c>
      <c r="G52" s="3" t="s">
        <v>200</v>
      </c>
      <c r="H52" s="3">
        <v>34.774509999999999</v>
      </c>
      <c r="I52" s="3" t="s">
        <v>200</v>
      </c>
      <c r="J52" s="3" t="s">
        <v>200</v>
      </c>
      <c r="K52" s="3" t="s">
        <v>200</v>
      </c>
      <c r="L52" s="3">
        <v>42.797280000000001</v>
      </c>
      <c r="M52" s="3" t="s">
        <v>200</v>
      </c>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269</v>
      </c>
    </row>
    <row r="8" spans="1:15" x14ac:dyDescent="0.25">
      <c r="A8" t="s">
        <v>270</v>
      </c>
    </row>
    <row r="9" spans="1:15" x14ac:dyDescent="0.25">
      <c r="A9" t="s">
        <v>276</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v>94.044569999999993</v>
      </c>
      <c r="G14" s="3">
        <v>88.230810000000005</v>
      </c>
      <c r="H14" s="3">
        <v>100</v>
      </c>
      <c r="I14" s="3">
        <v>100</v>
      </c>
      <c r="J14" s="3">
        <v>100</v>
      </c>
      <c r="K14" s="3">
        <v>100</v>
      </c>
      <c r="L14" s="3">
        <v>100</v>
      </c>
      <c r="M14" s="3" t="s">
        <v>200</v>
      </c>
      <c r="N14" s="3"/>
      <c r="O14" s="3"/>
    </row>
    <row r="15" spans="1:15" x14ac:dyDescent="0.25">
      <c r="A15" s="3" t="s">
        <v>198</v>
      </c>
      <c r="B15" s="3" t="s">
        <v>201</v>
      </c>
      <c r="C15" s="3" t="s">
        <v>200</v>
      </c>
      <c r="D15" s="3" t="s">
        <v>200</v>
      </c>
      <c r="E15" s="3" t="s">
        <v>200</v>
      </c>
      <c r="F15" s="3" t="s">
        <v>200</v>
      </c>
      <c r="G15" s="3" t="s">
        <v>200</v>
      </c>
      <c r="H15" s="3">
        <v>79.669229999999999</v>
      </c>
      <c r="I15" s="3" t="s">
        <v>200</v>
      </c>
      <c r="J15" s="3">
        <v>79.17989</v>
      </c>
      <c r="K15" s="3" t="s">
        <v>200</v>
      </c>
      <c r="L15" s="3" t="s">
        <v>200</v>
      </c>
      <c r="M15" s="3" t="s">
        <v>200</v>
      </c>
      <c r="N15" s="3"/>
      <c r="O15" s="3"/>
    </row>
    <row r="16" spans="1:15" x14ac:dyDescent="0.25">
      <c r="A16" s="3" t="s">
        <v>198</v>
      </c>
      <c r="B16" s="3" t="s">
        <v>265</v>
      </c>
      <c r="C16" s="3" t="s">
        <v>200</v>
      </c>
      <c r="D16" s="3" t="s">
        <v>200</v>
      </c>
      <c r="E16" s="3" t="s">
        <v>200</v>
      </c>
      <c r="F16" s="3" t="s">
        <v>200</v>
      </c>
      <c r="G16" s="3" t="s">
        <v>200</v>
      </c>
      <c r="H16" s="3" t="s">
        <v>200</v>
      </c>
      <c r="I16" s="3">
        <v>100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t="s">
        <v>200</v>
      </c>
      <c r="H17" s="3">
        <v>37.007939999999998</v>
      </c>
      <c r="I17" s="3">
        <v>50.552999999999997</v>
      </c>
      <c r="J17" s="3">
        <v>52.145879999999998</v>
      </c>
      <c r="K17" s="3">
        <v>75.074340000000007</v>
      </c>
      <c r="L17" s="3">
        <v>77.767979999999994</v>
      </c>
      <c r="M17" s="3" t="s">
        <v>200</v>
      </c>
      <c r="N17" s="3"/>
      <c r="O17" s="3"/>
    </row>
    <row r="18" spans="1:15" x14ac:dyDescent="0.25">
      <c r="A18" s="3" t="s">
        <v>198</v>
      </c>
      <c r="B18" s="3" t="s">
        <v>204</v>
      </c>
      <c r="C18" s="3" t="s">
        <v>200</v>
      </c>
      <c r="D18" s="3" t="s">
        <v>200</v>
      </c>
      <c r="E18" s="3" t="s">
        <v>200</v>
      </c>
      <c r="F18" s="3" t="s">
        <v>200</v>
      </c>
      <c r="G18" s="3">
        <v>100</v>
      </c>
      <c r="H18" s="3">
        <v>94.376980000000003</v>
      </c>
      <c r="I18" s="3" t="s">
        <v>200</v>
      </c>
      <c r="J18" s="3" t="s">
        <v>200</v>
      </c>
      <c r="K18" s="3">
        <v>100</v>
      </c>
      <c r="L18" s="3" t="s">
        <v>200</v>
      </c>
      <c r="M18" s="3" t="s">
        <v>200</v>
      </c>
      <c r="N18" s="3"/>
      <c r="O18" s="3"/>
    </row>
    <row r="19" spans="1:15" x14ac:dyDescent="0.25">
      <c r="A19" s="3" t="s">
        <v>198</v>
      </c>
      <c r="B19" s="3" t="s">
        <v>205</v>
      </c>
      <c r="C19" s="3" t="s">
        <v>200</v>
      </c>
      <c r="D19" s="3" t="s">
        <v>200</v>
      </c>
      <c r="E19" s="3" t="s">
        <v>200</v>
      </c>
      <c r="F19" s="3" t="s">
        <v>200</v>
      </c>
      <c r="G19" s="3" t="s">
        <v>200</v>
      </c>
      <c r="H19" s="3">
        <v>43.872990000000001</v>
      </c>
      <c r="I19" s="3" t="s">
        <v>200</v>
      </c>
      <c r="J19" s="3" t="s">
        <v>200</v>
      </c>
      <c r="K19" s="3" t="s">
        <v>200</v>
      </c>
      <c r="L19" s="3" t="s">
        <v>200</v>
      </c>
      <c r="M19" s="3" t="s">
        <v>200</v>
      </c>
      <c r="N19" s="3"/>
      <c r="O19" s="3"/>
    </row>
    <row r="20" spans="1:15" x14ac:dyDescent="0.25">
      <c r="A20" s="3" t="s">
        <v>207</v>
      </c>
      <c r="B20" s="3" t="s">
        <v>245</v>
      </c>
      <c r="C20" s="3" t="s">
        <v>200</v>
      </c>
      <c r="D20" s="3" t="s">
        <v>200</v>
      </c>
      <c r="E20" s="3" t="s">
        <v>200</v>
      </c>
      <c r="F20" s="3" t="s">
        <v>200</v>
      </c>
      <c r="G20" s="3">
        <v>86.080330000000004</v>
      </c>
      <c r="H20" s="3">
        <v>100</v>
      </c>
      <c r="I20" s="3">
        <v>100</v>
      </c>
      <c r="J20" s="3">
        <v>100</v>
      </c>
      <c r="K20" s="3">
        <v>100</v>
      </c>
      <c r="L20" s="3" t="s">
        <v>200</v>
      </c>
      <c r="M20" s="3" t="s">
        <v>200</v>
      </c>
      <c r="N20" s="3"/>
      <c r="O20" s="3"/>
    </row>
    <row r="21" spans="1:15" x14ac:dyDescent="0.25">
      <c r="A21" s="3" t="s">
        <v>207</v>
      </c>
      <c r="B21" s="3" t="s">
        <v>209</v>
      </c>
      <c r="C21" s="3" t="s">
        <v>200</v>
      </c>
      <c r="D21" s="3" t="s">
        <v>200</v>
      </c>
      <c r="E21" s="3" t="s">
        <v>200</v>
      </c>
      <c r="F21" s="3">
        <v>99.742080000000001</v>
      </c>
      <c r="G21" s="3" t="s">
        <v>200</v>
      </c>
      <c r="H21" s="3" t="s">
        <v>200</v>
      </c>
      <c r="I21" s="3" t="s">
        <v>200</v>
      </c>
      <c r="J21" s="3">
        <v>84.328909999999993</v>
      </c>
      <c r="K21" s="3">
        <v>83.124430000000004</v>
      </c>
      <c r="L21" s="3" t="s">
        <v>200</v>
      </c>
      <c r="M21" s="3" t="s">
        <v>200</v>
      </c>
      <c r="N21" s="3"/>
      <c r="O21" s="3"/>
    </row>
    <row r="22" spans="1:15" x14ac:dyDescent="0.25">
      <c r="A22" s="3" t="s">
        <v>207</v>
      </c>
      <c r="B22" s="3" t="s">
        <v>211</v>
      </c>
      <c r="C22" s="3" t="s">
        <v>200</v>
      </c>
      <c r="D22" s="3" t="s">
        <v>200</v>
      </c>
      <c r="E22" s="3" t="s">
        <v>200</v>
      </c>
      <c r="F22" s="3" t="s">
        <v>200</v>
      </c>
      <c r="G22" s="3">
        <v>99.360529999999997</v>
      </c>
      <c r="H22" s="3">
        <v>99.401330000000002</v>
      </c>
      <c r="I22" s="3">
        <v>99.804749999999999</v>
      </c>
      <c r="J22" s="3">
        <v>99.769710000000003</v>
      </c>
      <c r="K22" s="3">
        <v>100</v>
      </c>
      <c r="L22" s="3">
        <v>99.716139999999996</v>
      </c>
      <c r="M22" s="3" t="s">
        <v>200</v>
      </c>
      <c r="N22" s="3"/>
      <c r="O22" s="3"/>
    </row>
    <row r="23" spans="1:15" x14ac:dyDescent="0.25">
      <c r="A23" s="3" t="s">
        <v>207</v>
      </c>
      <c r="B23" s="3" t="s">
        <v>212</v>
      </c>
      <c r="C23" s="3" t="s">
        <v>200</v>
      </c>
      <c r="D23" s="3" t="s">
        <v>200</v>
      </c>
      <c r="E23" s="3" t="s">
        <v>200</v>
      </c>
      <c r="F23" s="3">
        <v>100</v>
      </c>
      <c r="G23" s="3">
        <v>100</v>
      </c>
      <c r="H23" s="3">
        <v>100</v>
      </c>
      <c r="I23" s="3">
        <v>100</v>
      </c>
      <c r="J23" s="3">
        <v>100</v>
      </c>
      <c r="K23" s="3">
        <v>100</v>
      </c>
      <c r="L23" s="3">
        <v>100</v>
      </c>
      <c r="M23" s="3" t="s">
        <v>200</v>
      </c>
      <c r="N23" s="3"/>
      <c r="O23" s="3"/>
    </row>
    <row r="24" spans="1:15" x14ac:dyDescent="0.25">
      <c r="A24" s="3" t="s">
        <v>207</v>
      </c>
      <c r="B24" s="3" t="s">
        <v>213</v>
      </c>
      <c r="C24" s="3" t="s">
        <v>200</v>
      </c>
      <c r="D24" s="3" t="s">
        <v>200</v>
      </c>
      <c r="E24" s="3" t="s">
        <v>200</v>
      </c>
      <c r="F24" s="3" t="s">
        <v>200</v>
      </c>
      <c r="G24" s="3" t="s">
        <v>200</v>
      </c>
      <c r="H24" s="3">
        <v>100</v>
      </c>
      <c r="I24" s="3" t="s">
        <v>200</v>
      </c>
      <c r="J24" s="3">
        <v>97.663690000000003</v>
      </c>
      <c r="K24" s="3">
        <v>98.314899999999994</v>
      </c>
      <c r="L24" s="3">
        <v>98.331109999999995</v>
      </c>
      <c r="M24" s="3" t="s">
        <v>200</v>
      </c>
      <c r="N24" s="3"/>
      <c r="O24" s="3"/>
    </row>
    <row r="25" spans="1:15" x14ac:dyDescent="0.25">
      <c r="A25" s="3" t="s">
        <v>207</v>
      </c>
      <c r="B25" s="3" t="s">
        <v>214</v>
      </c>
      <c r="C25" s="3" t="s">
        <v>200</v>
      </c>
      <c r="D25" s="3" t="s">
        <v>200</v>
      </c>
      <c r="E25" s="3" t="s">
        <v>200</v>
      </c>
      <c r="F25" s="3">
        <v>57.317070000000001</v>
      </c>
      <c r="G25" s="3">
        <v>67.469880000000003</v>
      </c>
      <c r="H25" s="3">
        <v>77.63158</v>
      </c>
      <c r="I25" s="3">
        <v>100</v>
      </c>
      <c r="J25" s="3">
        <v>87.5</v>
      </c>
      <c r="K25" s="3">
        <v>95.774649999999994</v>
      </c>
      <c r="L25" s="3">
        <v>93.684209999999993</v>
      </c>
      <c r="M25" s="3" t="s">
        <v>200</v>
      </c>
      <c r="N25" s="3"/>
      <c r="O25" s="3"/>
    </row>
    <row r="26" spans="1:15" x14ac:dyDescent="0.25">
      <c r="A26" s="3" t="s">
        <v>207</v>
      </c>
      <c r="B26" s="3" t="s">
        <v>215</v>
      </c>
      <c r="C26" s="3" t="s">
        <v>200</v>
      </c>
      <c r="D26" s="3" t="s">
        <v>200</v>
      </c>
      <c r="E26" s="3" t="s">
        <v>200</v>
      </c>
      <c r="F26" s="3" t="s">
        <v>200</v>
      </c>
      <c r="G26" s="3" t="s">
        <v>200</v>
      </c>
      <c r="H26" s="3">
        <v>84.383349999999993</v>
      </c>
      <c r="I26" s="3" t="s">
        <v>200</v>
      </c>
      <c r="J26" s="3" t="s">
        <v>200</v>
      </c>
      <c r="K26" s="3" t="s">
        <v>200</v>
      </c>
      <c r="L26" s="3" t="s">
        <v>200</v>
      </c>
      <c r="M26" s="3" t="s">
        <v>200</v>
      </c>
      <c r="N26" s="3"/>
      <c r="O26" s="3"/>
    </row>
    <row r="27" spans="1:15" x14ac:dyDescent="0.25">
      <c r="A27" s="3" t="s">
        <v>207</v>
      </c>
      <c r="B27" s="3" t="s">
        <v>217</v>
      </c>
      <c r="C27" s="3" t="s">
        <v>200</v>
      </c>
      <c r="D27" s="3" t="s">
        <v>200</v>
      </c>
      <c r="E27" s="3" t="s">
        <v>200</v>
      </c>
      <c r="F27" s="3">
        <v>98.857020000000006</v>
      </c>
      <c r="G27" s="3">
        <v>96.81644</v>
      </c>
      <c r="H27" s="3" t="s">
        <v>200</v>
      </c>
      <c r="I27" s="3">
        <v>99.910659999999993</v>
      </c>
      <c r="J27" s="3">
        <v>97.558800000000005</v>
      </c>
      <c r="K27" s="3">
        <v>98.339500000000001</v>
      </c>
      <c r="L27" s="3">
        <v>97.886529999999993</v>
      </c>
      <c r="M27" s="3" t="s">
        <v>200</v>
      </c>
      <c r="N27" s="3"/>
      <c r="O27" s="3"/>
    </row>
    <row r="28" spans="1:15" x14ac:dyDescent="0.25">
      <c r="A28" s="3" t="s">
        <v>218</v>
      </c>
      <c r="B28" s="3" t="s">
        <v>246</v>
      </c>
      <c r="C28" s="3" t="s">
        <v>200</v>
      </c>
      <c r="D28" s="3" t="s">
        <v>200</v>
      </c>
      <c r="E28" s="3" t="s">
        <v>200</v>
      </c>
      <c r="F28" s="3" t="s">
        <v>200</v>
      </c>
      <c r="G28" s="3">
        <v>100</v>
      </c>
      <c r="H28" s="3">
        <v>100</v>
      </c>
      <c r="I28" s="3">
        <v>100</v>
      </c>
      <c r="J28" s="3">
        <v>100</v>
      </c>
      <c r="K28" s="3">
        <v>100</v>
      </c>
      <c r="L28" s="3">
        <v>100</v>
      </c>
      <c r="M28" s="3" t="s">
        <v>200</v>
      </c>
      <c r="N28" s="3"/>
      <c r="O28" s="3"/>
    </row>
    <row r="29" spans="1:15" x14ac:dyDescent="0.25">
      <c r="A29" s="3" t="s">
        <v>218</v>
      </c>
      <c r="B29" s="3" t="s">
        <v>219</v>
      </c>
      <c r="C29" s="3" t="s">
        <v>200</v>
      </c>
      <c r="D29" s="3" t="s">
        <v>200</v>
      </c>
      <c r="E29" s="3" t="s">
        <v>200</v>
      </c>
      <c r="F29" s="3" t="s">
        <v>200</v>
      </c>
      <c r="G29" s="3" t="s">
        <v>200</v>
      </c>
      <c r="H29" s="3" t="s">
        <v>200</v>
      </c>
      <c r="I29" s="3">
        <v>100</v>
      </c>
      <c r="J29" s="3" t="s">
        <v>200</v>
      </c>
      <c r="K29" s="3" t="s">
        <v>200</v>
      </c>
      <c r="L29" s="3">
        <v>100</v>
      </c>
      <c r="M29" s="3" t="s">
        <v>200</v>
      </c>
      <c r="N29" s="3"/>
      <c r="O29" s="3"/>
    </row>
    <row r="30" spans="1:15" x14ac:dyDescent="0.25">
      <c r="A30" s="3" t="s">
        <v>218</v>
      </c>
      <c r="B30" s="3" t="s">
        <v>220</v>
      </c>
      <c r="C30" s="3" t="s">
        <v>200</v>
      </c>
      <c r="D30" s="3" t="s">
        <v>200</v>
      </c>
      <c r="E30" s="3" t="s">
        <v>200</v>
      </c>
      <c r="F30" s="3">
        <v>100</v>
      </c>
      <c r="G30" s="3">
        <v>100</v>
      </c>
      <c r="H30" s="3">
        <v>100</v>
      </c>
      <c r="I30" s="3">
        <v>100</v>
      </c>
      <c r="J30" s="3">
        <v>100</v>
      </c>
      <c r="K30" s="3">
        <v>100</v>
      </c>
      <c r="L30" s="3">
        <v>100</v>
      </c>
      <c r="M30" s="3" t="s">
        <v>200</v>
      </c>
      <c r="N30" s="3"/>
      <c r="O30" s="3"/>
    </row>
    <row r="31" spans="1:15" x14ac:dyDescent="0.25">
      <c r="A31" s="3" t="s">
        <v>218</v>
      </c>
      <c r="B31" s="3" t="s">
        <v>221</v>
      </c>
      <c r="C31" s="3" t="s">
        <v>200</v>
      </c>
      <c r="D31" s="3" t="s">
        <v>200</v>
      </c>
      <c r="E31" s="3" t="s">
        <v>200</v>
      </c>
      <c r="F31" s="3">
        <v>100</v>
      </c>
      <c r="G31" s="3">
        <v>100</v>
      </c>
      <c r="H31" s="3">
        <v>98.164490000000001</v>
      </c>
      <c r="I31" s="3" t="s">
        <v>200</v>
      </c>
      <c r="J31" s="3">
        <v>100</v>
      </c>
      <c r="K31" s="3">
        <v>100</v>
      </c>
      <c r="L31" s="3" t="s">
        <v>200</v>
      </c>
      <c r="M31" s="3" t="s">
        <v>200</v>
      </c>
      <c r="N31" s="3"/>
      <c r="O31" s="3"/>
    </row>
    <row r="32" spans="1:15" x14ac:dyDescent="0.25">
      <c r="A32" s="3" t="s">
        <v>222</v>
      </c>
      <c r="B32" s="3" t="s">
        <v>223</v>
      </c>
      <c r="C32" s="3" t="s">
        <v>200</v>
      </c>
      <c r="D32" s="3" t="s">
        <v>200</v>
      </c>
      <c r="E32" s="3" t="s">
        <v>200</v>
      </c>
      <c r="F32" s="3" t="s">
        <v>200</v>
      </c>
      <c r="G32" s="3" t="s">
        <v>200</v>
      </c>
      <c r="H32" s="3" t="s">
        <v>200</v>
      </c>
      <c r="I32" s="3">
        <v>63.000570000000003</v>
      </c>
      <c r="J32" s="3" t="s">
        <v>200</v>
      </c>
      <c r="K32" s="3" t="s">
        <v>200</v>
      </c>
      <c r="L32" s="3" t="s">
        <v>200</v>
      </c>
      <c r="M32" s="3" t="s">
        <v>200</v>
      </c>
      <c r="N32" s="3"/>
      <c r="O32" s="3"/>
    </row>
    <row r="33" spans="1:15" x14ac:dyDescent="0.25">
      <c r="A33" s="3" t="s">
        <v>222</v>
      </c>
      <c r="B33" s="3" t="s">
        <v>224</v>
      </c>
      <c r="C33" s="3" t="s">
        <v>200</v>
      </c>
      <c r="D33" s="3" t="s">
        <v>200</v>
      </c>
      <c r="E33" s="3">
        <v>99.691879999999998</v>
      </c>
      <c r="F33" s="3">
        <v>98.421729999999997</v>
      </c>
      <c r="G33" s="3">
        <v>100</v>
      </c>
      <c r="H33" s="3" t="s">
        <v>200</v>
      </c>
      <c r="I33" s="3" t="s">
        <v>200</v>
      </c>
      <c r="J33" s="3" t="s">
        <v>200</v>
      </c>
      <c r="K33" s="3" t="s">
        <v>200</v>
      </c>
      <c r="L33" s="3" t="s">
        <v>200</v>
      </c>
      <c r="M33" s="3" t="s">
        <v>200</v>
      </c>
      <c r="N33" s="3"/>
      <c r="O33" s="3"/>
    </row>
    <row r="34" spans="1:15" x14ac:dyDescent="0.25">
      <c r="A34" s="3" t="s">
        <v>222</v>
      </c>
      <c r="B34" s="3" t="s">
        <v>225</v>
      </c>
      <c r="C34" s="3" t="s">
        <v>200</v>
      </c>
      <c r="D34" s="3" t="s">
        <v>200</v>
      </c>
      <c r="E34" s="3" t="s">
        <v>200</v>
      </c>
      <c r="F34" s="3">
        <v>60.451540000000001</v>
      </c>
      <c r="G34" s="3">
        <v>65.647970000000001</v>
      </c>
      <c r="H34" s="3">
        <v>65.223939999999999</v>
      </c>
      <c r="I34" s="3">
        <v>69.111680000000007</v>
      </c>
      <c r="J34" s="3">
        <v>72.019810000000007</v>
      </c>
      <c r="K34" s="3">
        <v>92.051280000000006</v>
      </c>
      <c r="L34" s="3" t="s">
        <v>200</v>
      </c>
      <c r="M34" s="3" t="s">
        <v>200</v>
      </c>
      <c r="N34" s="3"/>
      <c r="O34" s="3"/>
    </row>
    <row r="35" spans="1:15" x14ac:dyDescent="0.25">
      <c r="A35" s="3" t="s">
        <v>222</v>
      </c>
      <c r="B35" s="3" t="s">
        <v>226</v>
      </c>
      <c r="C35" s="3" t="s">
        <v>200</v>
      </c>
      <c r="D35" s="3" t="s">
        <v>200</v>
      </c>
      <c r="E35" s="3" t="s">
        <v>200</v>
      </c>
      <c r="F35" s="3">
        <v>61.99783</v>
      </c>
      <c r="G35" s="3">
        <v>66.948840000000004</v>
      </c>
      <c r="H35" s="3">
        <v>71.28416</v>
      </c>
      <c r="I35" s="3">
        <v>78.381420000000006</v>
      </c>
      <c r="J35" s="3" t="s">
        <v>200</v>
      </c>
      <c r="K35" s="3" t="s">
        <v>200</v>
      </c>
      <c r="L35" s="3" t="s">
        <v>200</v>
      </c>
      <c r="M35" s="3" t="s">
        <v>200</v>
      </c>
      <c r="N35" s="3"/>
      <c r="O35" s="3"/>
    </row>
    <row r="36" spans="1:15" x14ac:dyDescent="0.25">
      <c r="A36" s="3" t="s">
        <v>222</v>
      </c>
      <c r="B36" s="3" t="s">
        <v>248</v>
      </c>
      <c r="C36" s="3" t="s">
        <v>200</v>
      </c>
      <c r="D36" s="3" t="s">
        <v>200</v>
      </c>
      <c r="E36" s="3" t="s">
        <v>200</v>
      </c>
      <c r="F36" s="3" t="s">
        <v>200</v>
      </c>
      <c r="G36" s="3" t="s">
        <v>200</v>
      </c>
      <c r="H36" s="3" t="s">
        <v>200</v>
      </c>
      <c r="I36" s="3" t="s">
        <v>200</v>
      </c>
      <c r="J36" s="3" t="s">
        <v>200</v>
      </c>
      <c r="K36" s="3">
        <v>100</v>
      </c>
      <c r="L36" s="3" t="s">
        <v>200</v>
      </c>
      <c r="M36" s="3" t="s">
        <v>200</v>
      </c>
      <c r="N36" s="3"/>
      <c r="O36" s="3"/>
    </row>
    <row r="37" spans="1:15" x14ac:dyDescent="0.25">
      <c r="A37" s="3" t="s">
        <v>222</v>
      </c>
      <c r="B37" s="3" t="s">
        <v>249</v>
      </c>
      <c r="C37" s="3" t="s">
        <v>200</v>
      </c>
      <c r="D37" s="3" t="s">
        <v>200</v>
      </c>
      <c r="E37" s="3" t="s">
        <v>200</v>
      </c>
      <c r="F37" s="3">
        <v>85.191469999999995</v>
      </c>
      <c r="G37" s="3">
        <v>88.274789999999996</v>
      </c>
      <c r="H37" s="3">
        <v>100</v>
      </c>
      <c r="I37" s="3">
        <v>100</v>
      </c>
      <c r="J37" s="3">
        <v>100</v>
      </c>
      <c r="K37" s="3">
        <v>100</v>
      </c>
      <c r="L37" s="3">
        <v>100</v>
      </c>
      <c r="M37" s="3" t="s">
        <v>200</v>
      </c>
      <c r="N37" s="3"/>
      <c r="O37" s="3"/>
    </row>
    <row r="38" spans="1:15" x14ac:dyDescent="0.25">
      <c r="A38" s="3" t="s">
        <v>222</v>
      </c>
      <c r="B38" s="3" t="s">
        <v>250</v>
      </c>
      <c r="C38" s="3" t="s">
        <v>200</v>
      </c>
      <c r="D38" s="3" t="s">
        <v>200</v>
      </c>
      <c r="E38" s="3" t="s">
        <v>200</v>
      </c>
      <c r="F38" s="3" t="s">
        <v>200</v>
      </c>
      <c r="G38" s="3" t="s">
        <v>200</v>
      </c>
      <c r="H38" s="3" t="s">
        <v>200</v>
      </c>
      <c r="I38" s="3" t="s">
        <v>200</v>
      </c>
      <c r="J38" s="3" t="s">
        <v>200</v>
      </c>
      <c r="K38" s="3">
        <v>91.543580000000006</v>
      </c>
      <c r="L38" s="3" t="s">
        <v>200</v>
      </c>
      <c r="M38" s="3" t="s">
        <v>200</v>
      </c>
      <c r="N38" s="3"/>
      <c r="O38" s="3"/>
    </row>
    <row r="39" spans="1:15" x14ac:dyDescent="0.25">
      <c r="A39" s="3" t="s">
        <v>222</v>
      </c>
      <c r="B39" s="3" t="s">
        <v>251</v>
      </c>
      <c r="C39" s="3" t="s">
        <v>200</v>
      </c>
      <c r="D39" s="3" t="s">
        <v>200</v>
      </c>
      <c r="E39" s="3" t="s">
        <v>200</v>
      </c>
      <c r="F39" s="3" t="s">
        <v>200</v>
      </c>
      <c r="G39" s="3">
        <v>88.923969999999997</v>
      </c>
      <c r="H39" s="3">
        <v>105.82192999999999</v>
      </c>
      <c r="I39" s="3">
        <v>97.334440000000001</v>
      </c>
      <c r="J39" s="3">
        <v>88.775459999999995</v>
      </c>
      <c r="K39" s="3" t="s">
        <v>200</v>
      </c>
      <c r="L39" s="3" t="s">
        <v>200</v>
      </c>
      <c r="M39" s="3" t="s">
        <v>200</v>
      </c>
      <c r="N39" s="3"/>
      <c r="O39" s="3"/>
    </row>
    <row r="40" spans="1:15" x14ac:dyDescent="0.25">
      <c r="A40" s="3" t="s">
        <v>222</v>
      </c>
      <c r="B40" s="3" t="s">
        <v>227</v>
      </c>
      <c r="C40" s="3" t="s">
        <v>200</v>
      </c>
      <c r="D40" s="3" t="s">
        <v>200</v>
      </c>
      <c r="E40" s="3" t="s">
        <v>200</v>
      </c>
      <c r="F40" s="3">
        <v>70.801730000000006</v>
      </c>
      <c r="G40" s="3" t="s">
        <v>200</v>
      </c>
      <c r="H40" s="3" t="s">
        <v>200</v>
      </c>
      <c r="I40" s="3" t="s">
        <v>200</v>
      </c>
      <c r="J40" s="3" t="s">
        <v>200</v>
      </c>
      <c r="K40" s="3" t="s">
        <v>200</v>
      </c>
      <c r="L40" s="3" t="s">
        <v>200</v>
      </c>
      <c r="M40" s="3" t="s">
        <v>200</v>
      </c>
      <c r="N40" s="3"/>
      <c r="O40" s="3"/>
    </row>
    <row r="41" spans="1:15" x14ac:dyDescent="0.25">
      <c r="A41" s="3" t="s">
        <v>228</v>
      </c>
      <c r="B41" s="3" t="s">
        <v>229</v>
      </c>
      <c r="C41" s="3" t="s">
        <v>200</v>
      </c>
      <c r="D41" s="3" t="s">
        <v>200</v>
      </c>
      <c r="E41" s="3" t="s">
        <v>200</v>
      </c>
      <c r="F41" s="3">
        <v>67.809110000000004</v>
      </c>
      <c r="G41" s="3">
        <v>100</v>
      </c>
      <c r="H41" s="3">
        <v>100</v>
      </c>
      <c r="I41" s="3">
        <v>100</v>
      </c>
      <c r="J41" s="3">
        <v>100</v>
      </c>
      <c r="K41" s="3">
        <v>100</v>
      </c>
      <c r="L41" s="3">
        <v>100</v>
      </c>
      <c r="M41" s="3" t="s">
        <v>200</v>
      </c>
      <c r="N41" s="3"/>
      <c r="O41" s="3"/>
    </row>
    <row r="42" spans="1:15" x14ac:dyDescent="0.25">
      <c r="A42" s="3" t="s">
        <v>228</v>
      </c>
      <c r="B42" s="3" t="s">
        <v>230</v>
      </c>
      <c r="C42" s="3" t="s">
        <v>200</v>
      </c>
      <c r="D42" s="3" t="s">
        <v>200</v>
      </c>
      <c r="E42" s="3" t="s">
        <v>200</v>
      </c>
      <c r="F42" s="3">
        <v>82.888030000000001</v>
      </c>
      <c r="G42" s="3" t="s">
        <v>200</v>
      </c>
      <c r="H42" s="3">
        <v>82.139439999999993</v>
      </c>
      <c r="I42" s="3">
        <v>81.87567</v>
      </c>
      <c r="J42" s="3">
        <v>94.558109999999999</v>
      </c>
      <c r="K42" s="3">
        <v>92.808800000000005</v>
      </c>
      <c r="L42" s="3">
        <v>93.952740000000006</v>
      </c>
      <c r="M42" s="3" t="s">
        <v>200</v>
      </c>
      <c r="N42" s="3"/>
      <c r="O42" s="3"/>
    </row>
    <row r="43" spans="1:15" x14ac:dyDescent="0.25">
      <c r="A43" s="3" t="s">
        <v>228</v>
      </c>
      <c r="B43" s="3" t="s">
        <v>231</v>
      </c>
      <c r="C43" s="3" t="s">
        <v>200</v>
      </c>
      <c r="D43" s="3" t="s">
        <v>200</v>
      </c>
      <c r="E43" s="3" t="s">
        <v>200</v>
      </c>
      <c r="F43" s="3" t="s">
        <v>200</v>
      </c>
      <c r="G43" s="3">
        <v>90.680629999999994</v>
      </c>
      <c r="H43" s="3" t="s">
        <v>200</v>
      </c>
      <c r="I43" s="3">
        <v>97.00806</v>
      </c>
      <c r="J43" s="3">
        <v>98.483080000000001</v>
      </c>
      <c r="K43" s="3">
        <v>90.898750000000007</v>
      </c>
      <c r="L43" s="3" t="s">
        <v>200</v>
      </c>
      <c r="M43" s="3" t="s">
        <v>200</v>
      </c>
      <c r="N43" s="3"/>
      <c r="O43" s="3"/>
    </row>
    <row r="44" spans="1:15" x14ac:dyDescent="0.25">
      <c r="A44" s="3" t="s">
        <v>228</v>
      </c>
      <c r="B44" s="3" t="s">
        <v>232</v>
      </c>
      <c r="C44" s="3" t="s">
        <v>200</v>
      </c>
      <c r="D44" s="3" t="s">
        <v>200</v>
      </c>
      <c r="E44" s="3" t="s">
        <v>200</v>
      </c>
      <c r="F44" s="3">
        <v>88.394360000000006</v>
      </c>
      <c r="G44" s="3">
        <v>86.808319999999995</v>
      </c>
      <c r="H44" s="3">
        <v>100</v>
      </c>
      <c r="I44" s="3">
        <v>100</v>
      </c>
      <c r="J44" s="3">
        <v>100</v>
      </c>
      <c r="K44" s="3">
        <v>100</v>
      </c>
      <c r="L44" s="3">
        <v>100</v>
      </c>
      <c r="M44" s="3" t="s">
        <v>200</v>
      </c>
      <c r="N44" s="3"/>
      <c r="O44" s="3"/>
    </row>
    <row r="45" spans="1:15" x14ac:dyDescent="0.25">
      <c r="A45" s="3" t="s">
        <v>228</v>
      </c>
      <c r="B45" s="3" t="s">
        <v>233</v>
      </c>
      <c r="C45" s="3" t="s">
        <v>200</v>
      </c>
      <c r="D45" s="3" t="s">
        <v>200</v>
      </c>
      <c r="E45" s="3" t="s">
        <v>200</v>
      </c>
      <c r="F45" s="3" t="s">
        <v>200</v>
      </c>
      <c r="G45" s="3">
        <v>90.263090000000005</v>
      </c>
      <c r="H45" s="3">
        <v>85.306349999999995</v>
      </c>
      <c r="I45" s="3" t="s">
        <v>200</v>
      </c>
      <c r="J45" s="3">
        <v>87.010379999999998</v>
      </c>
      <c r="K45" s="3">
        <v>100</v>
      </c>
      <c r="L45" s="3">
        <v>86.826999999999998</v>
      </c>
      <c r="M45" s="3" t="s">
        <v>200</v>
      </c>
      <c r="N45" s="3"/>
      <c r="O45" s="3"/>
    </row>
    <row r="46" spans="1:15" x14ac:dyDescent="0.25">
      <c r="A46" s="3" t="s">
        <v>228</v>
      </c>
      <c r="B46" s="3" t="s">
        <v>234</v>
      </c>
      <c r="C46" s="3" t="s">
        <v>200</v>
      </c>
      <c r="D46" s="3" t="s">
        <v>200</v>
      </c>
      <c r="E46" s="3" t="s">
        <v>200</v>
      </c>
      <c r="F46" s="3" t="s">
        <v>200</v>
      </c>
      <c r="G46" s="3">
        <v>43.127020000000002</v>
      </c>
      <c r="H46" s="3">
        <v>48.352550000000001</v>
      </c>
      <c r="I46" s="3" t="s">
        <v>200</v>
      </c>
      <c r="J46" s="3">
        <v>50.640610000000002</v>
      </c>
      <c r="K46" s="3">
        <v>56.5471</v>
      </c>
      <c r="L46" s="3" t="s">
        <v>200</v>
      </c>
      <c r="M46" s="3" t="s">
        <v>200</v>
      </c>
      <c r="N46" s="3"/>
      <c r="O46" s="3"/>
    </row>
    <row r="47" spans="1:15" x14ac:dyDescent="0.25">
      <c r="A47" s="3" t="s">
        <v>228</v>
      </c>
      <c r="B47" s="3" t="s">
        <v>252</v>
      </c>
      <c r="C47" s="3" t="s">
        <v>200</v>
      </c>
      <c r="D47" s="3" t="s">
        <v>200</v>
      </c>
      <c r="E47" s="3" t="s">
        <v>200</v>
      </c>
      <c r="F47" s="3">
        <v>68.558109999999999</v>
      </c>
      <c r="G47" s="3">
        <v>74.650700000000001</v>
      </c>
      <c r="H47" s="3" t="s">
        <v>200</v>
      </c>
      <c r="I47" s="3">
        <v>91.480580000000003</v>
      </c>
      <c r="J47" s="3" t="s">
        <v>200</v>
      </c>
      <c r="K47" s="3" t="s">
        <v>200</v>
      </c>
      <c r="L47" s="3" t="s">
        <v>200</v>
      </c>
      <c r="M47" s="3" t="s">
        <v>200</v>
      </c>
      <c r="N47" s="3"/>
      <c r="O47" s="3"/>
    </row>
    <row r="48" spans="1:15" x14ac:dyDescent="0.25">
      <c r="A48" s="3" t="s">
        <v>228</v>
      </c>
      <c r="B48" s="3" t="s">
        <v>236</v>
      </c>
      <c r="C48" s="3" t="s">
        <v>200</v>
      </c>
      <c r="D48" s="3" t="s">
        <v>200</v>
      </c>
      <c r="E48" s="3" t="s">
        <v>200</v>
      </c>
      <c r="F48" s="3" t="s">
        <v>200</v>
      </c>
      <c r="G48" s="3" t="s">
        <v>200</v>
      </c>
      <c r="H48" s="3" t="s">
        <v>200</v>
      </c>
      <c r="I48" s="3">
        <v>62.922980000000003</v>
      </c>
      <c r="J48" s="3">
        <v>69.333160000000007</v>
      </c>
      <c r="K48" s="3" t="s">
        <v>200</v>
      </c>
      <c r="L48" s="3" t="s">
        <v>200</v>
      </c>
      <c r="M48" s="3" t="s">
        <v>200</v>
      </c>
      <c r="N48" s="3"/>
      <c r="O48" s="3"/>
    </row>
    <row r="49" spans="1:15" x14ac:dyDescent="0.25">
      <c r="A49" s="3" t="s">
        <v>228</v>
      </c>
      <c r="B49" s="3" t="s">
        <v>238</v>
      </c>
      <c r="C49" s="3" t="s">
        <v>200</v>
      </c>
      <c r="D49" s="3" t="s">
        <v>200</v>
      </c>
      <c r="E49" s="3" t="s">
        <v>200</v>
      </c>
      <c r="F49" s="3">
        <v>100</v>
      </c>
      <c r="G49" s="3">
        <v>99.214340000000007</v>
      </c>
      <c r="H49" s="3">
        <v>99.187209999999993</v>
      </c>
      <c r="I49" s="3">
        <v>89.569159999999997</v>
      </c>
      <c r="J49" s="3">
        <v>93.755960000000002</v>
      </c>
      <c r="K49" s="3">
        <v>94.309439999999995</v>
      </c>
      <c r="L49" s="3">
        <v>98.409540000000007</v>
      </c>
      <c r="M49" s="3" t="s">
        <v>200</v>
      </c>
      <c r="N49" s="3"/>
      <c r="O49" s="3"/>
    </row>
    <row r="50" spans="1:15" x14ac:dyDescent="0.25">
      <c r="A50" s="3" t="s">
        <v>228</v>
      </c>
      <c r="B50" s="3" t="s">
        <v>239</v>
      </c>
      <c r="C50" s="3" t="s">
        <v>200</v>
      </c>
      <c r="D50" s="3">
        <v>100</v>
      </c>
      <c r="E50" s="3">
        <v>100</v>
      </c>
      <c r="F50" s="3">
        <v>100</v>
      </c>
      <c r="G50" s="3">
        <v>100</v>
      </c>
      <c r="H50" s="3">
        <v>100</v>
      </c>
      <c r="I50" s="3" t="s">
        <v>200</v>
      </c>
      <c r="J50" s="3" t="s">
        <v>200</v>
      </c>
      <c r="K50" s="3" t="s">
        <v>200</v>
      </c>
      <c r="L50" s="3">
        <v>100</v>
      </c>
      <c r="M50" s="3" t="s">
        <v>200</v>
      </c>
      <c r="N50" s="3"/>
      <c r="O50" s="3"/>
    </row>
    <row r="51" spans="1:15" x14ac:dyDescent="0.25">
      <c r="A51" s="3" t="s">
        <v>228</v>
      </c>
      <c r="B51" s="3" t="s">
        <v>240</v>
      </c>
      <c r="C51" s="3" t="s">
        <v>200</v>
      </c>
      <c r="D51" s="3" t="s">
        <v>200</v>
      </c>
      <c r="E51" s="3" t="s">
        <v>200</v>
      </c>
      <c r="F51" s="3">
        <v>47.356810000000003</v>
      </c>
      <c r="G51" s="3" t="s">
        <v>200</v>
      </c>
      <c r="H51" s="3" t="s">
        <v>200</v>
      </c>
      <c r="I51" s="3" t="s">
        <v>200</v>
      </c>
      <c r="J51" s="3" t="s">
        <v>200</v>
      </c>
      <c r="K51" s="3">
        <v>43.292870000000001</v>
      </c>
      <c r="L51" s="3">
        <v>59.45776</v>
      </c>
      <c r="M51" s="3" t="s">
        <v>200</v>
      </c>
      <c r="N51" s="3"/>
      <c r="O51" s="3"/>
    </row>
    <row r="52" spans="1:15" x14ac:dyDescent="0.25">
      <c r="A52" s="3" t="s">
        <v>228</v>
      </c>
      <c r="B52" s="3" t="s">
        <v>241</v>
      </c>
      <c r="C52" s="3" t="s">
        <v>200</v>
      </c>
      <c r="D52" s="3" t="s">
        <v>200</v>
      </c>
      <c r="E52" s="3" t="s">
        <v>200</v>
      </c>
      <c r="F52" s="3" t="s">
        <v>200</v>
      </c>
      <c r="G52" s="3" t="s">
        <v>200</v>
      </c>
      <c r="H52" s="3">
        <v>32.150739999999999</v>
      </c>
      <c r="I52" s="3" t="s">
        <v>200</v>
      </c>
      <c r="J52" s="3" t="s">
        <v>200</v>
      </c>
      <c r="K52" s="3" t="s">
        <v>200</v>
      </c>
      <c r="L52" s="3">
        <v>39.976260000000003</v>
      </c>
      <c r="M52" s="3" t="s">
        <v>200</v>
      </c>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269</v>
      </c>
    </row>
    <row r="8" spans="1:15" x14ac:dyDescent="0.25">
      <c r="A8" t="s">
        <v>270</v>
      </c>
    </row>
    <row r="9" spans="1:15" x14ac:dyDescent="0.25">
      <c r="A9" t="s">
        <v>277</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71.068290000000005</v>
      </c>
      <c r="H14" s="3">
        <v>72.156989999999993</v>
      </c>
      <c r="I14" s="3" t="s">
        <v>200</v>
      </c>
      <c r="J14" s="3" t="s">
        <v>200</v>
      </c>
      <c r="K14" s="3">
        <v>99.037559999999999</v>
      </c>
      <c r="L14" s="3">
        <v>98.858800000000002</v>
      </c>
      <c r="M14" s="3" t="s">
        <v>200</v>
      </c>
      <c r="N14" s="3"/>
      <c r="O14" s="3"/>
    </row>
    <row r="15" spans="1:15" x14ac:dyDescent="0.25">
      <c r="A15" s="3" t="s">
        <v>198</v>
      </c>
      <c r="B15" s="3" t="s">
        <v>201</v>
      </c>
      <c r="C15" s="3" t="s">
        <v>200</v>
      </c>
      <c r="D15" s="3" t="s">
        <v>200</v>
      </c>
      <c r="E15" s="3" t="s">
        <v>200</v>
      </c>
      <c r="F15" s="3">
        <v>33.013150000000003</v>
      </c>
      <c r="G15" s="3" t="s">
        <v>200</v>
      </c>
      <c r="H15" s="3">
        <v>50.029769999999999</v>
      </c>
      <c r="I15" s="3">
        <v>51.062159999999999</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t="s">
        <v>200</v>
      </c>
      <c r="H16" s="3">
        <v>61.557319999999997</v>
      </c>
      <c r="I16" s="3">
        <v>59.833219999999997</v>
      </c>
      <c r="J16" s="3">
        <v>65.666200000000003</v>
      </c>
      <c r="K16" s="3">
        <v>56.887900000000002</v>
      </c>
      <c r="L16" s="3" t="s">
        <v>200</v>
      </c>
      <c r="M16" s="3" t="s">
        <v>200</v>
      </c>
      <c r="N16" s="3"/>
      <c r="O16" s="3"/>
    </row>
    <row r="17" spans="1:15" x14ac:dyDescent="0.25">
      <c r="A17" s="3" t="s">
        <v>198</v>
      </c>
      <c r="B17" s="3" t="s">
        <v>205</v>
      </c>
      <c r="C17" s="3" t="s">
        <v>200</v>
      </c>
      <c r="D17" s="3" t="s">
        <v>200</v>
      </c>
      <c r="E17" s="3" t="s">
        <v>200</v>
      </c>
      <c r="F17" s="3" t="s">
        <v>200</v>
      </c>
      <c r="G17" s="3" t="s">
        <v>200</v>
      </c>
      <c r="H17" s="3">
        <v>86.033860000000004</v>
      </c>
      <c r="I17" s="3" t="s">
        <v>200</v>
      </c>
      <c r="J17" s="3" t="s">
        <v>200</v>
      </c>
      <c r="K17" s="3" t="s">
        <v>200</v>
      </c>
      <c r="L17" s="3" t="s">
        <v>200</v>
      </c>
      <c r="M17" s="3" t="s">
        <v>200</v>
      </c>
      <c r="N17" s="3"/>
      <c r="O17" s="3"/>
    </row>
    <row r="18" spans="1:15" x14ac:dyDescent="0.25">
      <c r="A18" s="3" t="s">
        <v>207</v>
      </c>
      <c r="B18" s="3" t="s">
        <v>208</v>
      </c>
      <c r="C18" s="3" t="s">
        <v>200</v>
      </c>
      <c r="D18" s="3" t="s">
        <v>200</v>
      </c>
      <c r="E18" s="3" t="s">
        <v>200</v>
      </c>
      <c r="F18" s="3" t="s">
        <v>200</v>
      </c>
      <c r="G18" s="3">
        <v>87.848510000000005</v>
      </c>
      <c r="H18" s="3" t="s">
        <v>200</v>
      </c>
      <c r="I18" s="3" t="s">
        <v>200</v>
      </c>
      <c r="J18" s="3" t="s">
        <v>200</v>
      </c>
      <c r="K18" s="3" t="s">
        <v>200</v>
      </c>
      <c r="L18" s="3" t="s">
        <v>200</v>
      </c>
      <c r="M18" s="3" t="s">
        <v>200</v>
      </c>
      <c r="N18" s="3"/>
      <c r="O18" s="3"/>
    </row>
    <row r="19" spans="1:15" x14ac:dyDescent="0.25">
      <c r="A19" s="3" t="s">
        <v>207</v>
      </c>
      <c r="B19" s="3" t="s">
        <v>245</v>
      </c>
      <c r="C19" s="3" t="s">
        <v>200</v>
      </c>
      <c r="D19" s="3" t="s">
        <v>200</v>
      </c>
      <c r="E19" s="3" t="s">
        <v>200</v>
      </c>
      <c r="F19" s="3" t="s">
        <v>200</v>
      </c>
      <c r="G19" s="3">
        <v>100</v>
      </c>
      <c r="H19" s="3">
        <v>100</v>
      </c>
      <c r="I19" s="3">
        <v>100</v>
      </c>
      <c r="J19" s="3">
        <v>100</v>
      </c>
      <c r="K19" s="3">
        <v>100</v>
      </c>
      <c r="L19" s="3">
        <v>100</v>
      </c>
      <c r="M19" s="3" t="s">
        <v>200</v>
      </c>
      <c r="N19" s="3"/>
      <c r="O19" s="3"/>
    </row>
    <row r="20" spans="1:15" x14ac:dyDescent="0.25">
      <c r="A20" s="3" t="s">
        <v>207</v>
      </c>
      <c r="B20" s="3" t="s">
        <v>209</v>
      </c>
      <c r="C20" s="3" t="s">
        <v>200</v>
      </c>
      <c r="D20" s="3" t="s">
        <v>200</v>
      </c>
      <c r="E20" s="3" t="s">
        <v>200</v>
      </c>
      <c r="F20" s="3">
        <v>85.736239999999995</v>
      </c>
      <c r="G20" s="3">
        <v>85.59572</v>
      </c>
      <c r="H20" s="3">
        <v>85.489760000000004</v>
      </c>
      <c r="I20" s="3" t="s">
        <v>200</v>
      </c>
      <c r="J20" s="3">
        <v>85.255099999999999</v>
      </c>
      <c r="K20" s="3">
        <v>87.505780000000001</v>
      </c>
      <c r="L20" s="3" t="s">
        <v>200</v>
      </c>
      <c r="M20" s="3" t="s">
        <v>200</v>
      </c>
      <c r="N20" s="3"/>
      <c r="O20" s="3"/>
    </row>
    <row r="21" spans="1:15" x14ac:dyDescent="0.25">
      <c r="A21" s="3" t="s">
        <v>207</v>
      </c>
      <c r="B21" s="3" t="s">
        <v>211</v>
      </c>
      <c r="C21" s="3" t="s">
        <v>200</v>
      </c>
      <c r="D21" s="3" t="s">
        <v>200</v>
      </c>
      <c r="E21" s="3" t="s">
        <v>200</v>
      </c>
      <c r="F21" s="3" t="s">
        <v>200</v>
      </c>
      <c r="G21" s="3" t="s">
        <v>200</v>
      </c>
      <c r="H21" s="3" t="s">
        <v>200</v>
      </c>
      <c r="I21" s="3" t="s">
        <v>200</v>
      </c>
      <c r="J21" s="3">
        <v>94.208519999999993</v>
      </c>
      <c r="K21" s="3">
        <v>93.656049999999993</v>
      </c>
      <c r="L21" s="3" t="s">
        <v>200</v>
      </c>
      <c r="M21" s="3" t="s">
        <v>200</v>
      </c>
      <c r="N21" s="3"/>
      <c r="O21" s="3"/>
    </row>
    <row r="22" spans="1:15" x14ac:dyDescent="0.25">
      <c r="A22" s="3" t="s">
        <v>207</v>
      </c>
      <c r="B22" s="3" t="s">
        <v>213</v>
      </c>
      <c r="C22" s="3" t="s">
        <v>200</v>
      </c>
      <c r="D22" s="3" t="s">
        <v>200</v>
      </c>
      <c r="E22" s="3" t="s">
        <v>200</v>
      </c>
      <c r="F22" s="3" t="s">
        <v>200</v>
      </c>
      <c r="G22" s="3" t="s">
        <v>200</v>
      </c>
      <c r="H22" s="3" t="s">
        <v>200</v>
      </c>
      <c r="I22" s="3" t="s">
        <v>200</v>
      </c>
      <c r="J22" s="3">
        <v>79.206770000000006</v>
      </c>
      <c r="K22" s="3">
        <v>82.294210000000007</v>
      </c>
      <c r="L22" s="3" t="s">
        <v>200</v>
      </c>
      <c r="M22" s="3" t="s">
        <v>200</v>
      </c>
      <c r="N22" s="3"/>
      <c r="O22" s="3"/>
    </row>
    <row r="23" spans="1:15" x14ac:dyDescent="0.25">
      <c r="A23" s="3" t="s">
        <v>207</v>
      </c>
      <c r="B23" s="3" t="s">
        <v>215</v>
      </c>
      <c r="C23" s="3" t="s">
        <v>200</v>
      </c>
      <c r="D23" s="3" t="s">
        <v>200</v>
      </c>
      <c r="E23" s="3" t="s">
        <v>200</v>
      </c>
      <c r="F23" s="3" t="s">
        <v>200</v>
      </c>
      <c r="G23" s="3" t="s">
        <v>200</v>
      </c>
      <c r="H23" s="3">
        <v>84.324789999999993</v>
      </c>
      <c r="I23" s="3" t="s">
        <v>200</v>
      </c>
      <c r="J23" s="3" t="s">
        <v>200</v>
      </c>
      <c r="K23" s="3" t="s">
        <v>200</v>
      </c>
      <c r="L23" s="3" t="s">
        <v>200</v>
      </c>
      <c r="M23" s="3" t="s">
        <v>200</v>
      </c>
      <c r="N23" s="3"/>
      <c r="O23" s="3"/>
    </row>
    <row r="24" spans="1:15" x14ac:dyDescent="0.25">
      <c r="A24" s="3" t="s">
        <v>218</v>
      </c>
      <c r="B24" s="3" t="s">
        <v>219</v>
      </c>
      <c r="C24" s="3" t="s">
        <v>200</v>
      </c>
      <c r="D24" s="3" t="s">
        <v>200</v>
      </c>
      <c r="E24" s="3" t="s">
        <v>200</v>
      </c>
      <c r="F24" s="3" t="s">
        <v>200</v>
      </c>
      <c r="G24" s="3" t="s">
        <v>200</v>
      </c>
      <c r="H24" s="3" t="s">
        <v>200</v>
      </c>
      <c r="I24" s="3">
        <v>100</v>
      </c>
      <c r="J24" s="3" t="s">
        <v>200</v>
      </c>
      <c r="K24" s="3" t="s">
        <v>200</v>
      </c>
      <c r="L24" s="3">
        <v>100</v>
      </c>
      <c r="M24" s="3" t="s">
        <v>200</v>
      </c>
      <c r="N24" s="3"/>
      <c r="O24" s="3"/>
    </row>
    <row r="25" spans="1:15" x14ac:dyDescent="0.25">
      <c r="A25" s="3" t="s">
        <v>218</v>
      </c>
      <c r="B25" s="3" t="s">
        <v>220</v>
      </c>
      <c r="C25" s="3" t="s">
        <v>200</v>
      </c>
      <c r="D25" s="3" t="s">
        <v>200</v>
      </c>
      <c r="E25" s="3" t="s">
        <v>200</v>
      </c>
      <c r="F25" s="3" t="s">
        <v>200</v>
      </c>
      <c r="G25" s="3" t="s">
        <v>200</v>
      </c>
      <c r="H25" s="3" t="s">
        <v>200</v>
      </c>
      <c r="I25" s="3" t="s">
        <v>200</v>
      </c>
      <c r="J25" s="3">
        <v>100</v>
      </c>
      <c r="K25" s="3">
        <v>100</v>
      </c>
      <c r="L25" s="3">
        <v>100</v>
      </c>
      <c r="M25" s="3" t="s">
        <v>200</v>
      </c>
      <c r="N25" s="3"/>
      <c r="O25" s="3"/>
    </row>
    <row r="26" spans="1:15" x14ac:dyDescent="0.25">
      <c r="A26" s="3" t="s">
        <v>218</v>
      </c>
      <c r="B26" s="3" t="s">
        <v>221</v>
      </c>
      <c r="C26" s="3" t="s">
        <v>200</v>
      </c>
      <c r="D26" s="3" t="s">
        <v>200</v>
      </c>
      <c r="E26" s="3" t="s">
        <v>200</v>
      </c>
      <c r="F26" s="3" t="s">
        <v>200</v>
      </c>
      <c r="G26" s="3" t="s">
        <v>200</v>
      </c>
      <c r="H26" s="3" t="s">
        <v>200</v>
      </c>
      <c r="I26" s="3" t="s">
        <v>200</v>
      </c>
      <c r="J26" s="3">
        <v>100</v>
      </c>
      <c r="K26" s="3">
        <v>100</v>
      </c>
      <c r="L26" s="3" t="s">
        <v>200</v>
      </c>
      <c r="M26" s="3" t="s">
        <v>200</v>
      </c>
      <c r="N26" s="3"/>
      <c r="O26" s="3"/>
    </row>
    <row r="27" spans="1:15" x14ac:dyDescent="0.25">
      <c r="A27" s="3" t="s">
        <v>222</v>
      </c>
      <c r="B27" s="3" t="s">
        <v>223</v>
      </c>
      <c r="C27" s="3" t="s">
        <v>200</v>
      </c>
      <c r="D27" s="3" t="s">
        <v>200</v>
      </c>
      <c r="E27" s="3" t="s">
        <v>200</v>
      </c>
      <c r="F27" s="3" t="s">
        <v>200</v>
      </c>
      <c r="G27" s="3" t="s">
        <v>200</v>
      </c>
      <c r="H27" s="3">
        <v>42.534059999999997</v>
      </c>
      <c r="I27" s="3">
        <v>44.318399999999997</v>
      </c>
      <c r="J27" s="3" t="s">
        <v>200</v>
      </c>
      <c r="K27" s="3" t="s">
        <v>200</v>
      </c>
      <c r="L27" s="3" t="s">
        <v>200</v>
      </c>
      <c r="M27" s="3" t="s">
        <v>200</v>
      </c>
      <c r="N27" s="3"/>
      <c r="O27" s="3"/>
    </row>
    <row r="28" spans="1:15" x14ac:dyDescent="0.25">
      <c r="A28" s="3" t="s">
        <v>222</v>
      </c>
      <c r="B28" s="3" t="s">
        <v>249</v>
      </c>
      <c r="C28" s="3" t="s">
        <v>200</v>
      </c>
      <c r="D28" s="3" t="s">
        <v>200</v>
      </c>
      <c r="E28" s="3" t="s">
        <v>200</v>
      </c>
      <c r="F28" s="3">
        <v>73.796319999999994</v>
      </c>
      <c r="G28" s="3" t="s">
        <v>200</v>
      </c>
      <c r="H28" s="3" t="s">
        <v>200</v>
      </c>
      <c r="I28" s="3" t="s">
        <v>200</v>
      </c>
      <c r="J28" s="3" t="s">
        <v>200</v>
      </c>
      <c r="K28" s="3" t="s">
        <v>200</v>
      </c>
      <c r="L28" s="3" t="s">
        <v>200</v>
      </c>
      <c r="M28" s="3" t="s">
        <v>200</v>
      </c>
      <c r="N28" s="3"/>
      <c r="O28" s="3"/>
    </row>
    <row r="29" spans="1:15" x14ac:dyDescent="0.25">
      <c r="A29" s="3" t="s">
        <v>222</v>
      </c>
      <c r="B29" s="3" t="s">
        <v>250</v>
      </c>
      <c r="C29" s="3" t="s">
        <v>200</v>
      </c>
      <c r="D29" s="3" t="s">
        <v>200</v>
      </c>
      <c r="E29" s="3" t="s">
        <v>200</v>
      </c>
      <c r="F29" s="3" t="s">
        <v>200</v>
      </c>
      <c r="G29" s="3" t="s">
        <v>200</v>
      </c>
      <c r="H29" s="3" t="s">
        <v>200</v>
      </c>
      <c r="I29" s="3" t="s">
        <v>200</v>
      </c>
      <c r="J29" s="3">
        <v>100</v>
      </c>
      <c r="K29" s="3" t="s">
        <v>200</v>
      </c>
      <c r="L29" s="3" t="s">
        <v>200</v>
      </c>
      <c r="M29" s="3" t="s">
        <v>200</v>
      </c>
      <c r="N29" s="3"/>
      <c r="O29" s="3"/>
    </row>
    <row r="30" spans="1:15" x14ac:dyDescent="0.25">
      <c r="A30" s="3" t="s">
        <v>228</v>
      </c>
      <c r="B30" s="3" t="s">
        <v>229</v>
      </c>
      <c r="C30" s="3" t="s">
        <v>200</v>
      </c>
      <c r="D30" s="3" t="s">
        <v>200</v>
      </c>
      <c r="E30" s="3" t="s">
        <v>200</v>
      </c>
      <c r="F30" s="3" t="s">
        <v>200</v>
      </c>
      <c r="G30" s="3">
        <v>72.081130000000002</v>
      </c>
      <c r="H30" s="3" t="s">
        <v>200</v>
      </c>
      <c r="I30" s="3" t="s">
        <v>200</v>
      </c>
      <c r="J30" s="3" t="s">
        <v>200</v>
      </c>
      <c r="K30" s="3" t="s">
        <v>200</v>
      </c>
      <c r="L30" s="3" t="s">
        <v>200</v>
      </c>
      <c r="M30" s="3" t="s">
        <v>200</v>
      </c>
      <c r="N30" s="3"/>
      <c r="O30" s="3"/>
    </row>
    <row r="31" spans="1:15" x14ac:dyDescent="0.25">
      <c r="A31" s="3" t="s">
        <v>228</v>
      </c>
      <c r="B31" s="3" t="s">
        <v>230</v>
      </c>
      <c r="C31" s="3" t="s">
        <v>200</v>
      </c>
      <c r="D31" s="3" t="s">
        <v>200</v>
      </c>
      <c r="E31" s="3" t="s">
        <v>200</v>
      </c>
      <c r="F31" s="3" t="s">
        <v>200</v>
      </c>
      <c r="G31" s="3" t="s">
        <v>200</v>
      </c>
      <c r="H31" s="3" t="s">
        <v>200</v>
      </c>
      <c r="I31" s="3">
        <v>97.837350000000001</v>
      </c>
      <c r="J31" s="3">
        <v>98.567499999999995</v>
      </c>
      <c r="K31" s="3">
        <v>98.531840000000003</v>
      </c>
      <c r="L31" s="3">
        <v>98.927629999999994</v>
      </c>
      <c r="M31" s="3" t="s">
        <v>200</v>
      </c>
      <c r="N31" s="3"/>
      <c r="O31" s="3"/>
    </row>
    <row r="32" spans="1:15" x14ac:dyDescent="0.25">
      <c r="A32" s="3" t="s">
        <v>228</v>
      </c>
      <c r="B32" s="3" t="s">
        <v>231</v>
      </c>
      <c r="C32" s="3" t="s">
        <v>200</v>
      </c>
      <c r="D32" s="3" t="s">
        <v>200</v>
      </c>
      <c r="E32" s="3" t="s">
        <v>200</v>
      </c>
      <c r="F32" s="3" t="s">
        <v>200</v>
      </c>
      <c r="G32" s="3">
        <v>73.103769999999997</v>
      </c>
      <c r="H32" s="3" t="s">
        <v>200</v>
      </c>
      <c r="I32" s="3" t="s">
        <v>200</v>
      </c>
      <c r="J32" s="3">
        <v>83.783779999999993</v>
      </c>
      <c r="K32" s="3">
        <v>88.964839999999995</v>
      </c>
      <c r="L32" s="3" t="s">
        <v>200</v>
      </c>
      <c r="M32" s="3" t="s">
        <v>200</v>
      </c>
      <c r="N32" s="3"/>
      <c r="O32" s="3"/>
    </row>
    <row r="33" spans="1:15" x14ac:dyDescent="0.25">
      <c r="A33" s="3" t="s">
        <v>228</v>
      </c>
      <c r="B33" s="3" t="s">
        <v>233</v>
      </c>
      <c r="C33" s="3" t="s">
        <v>200</v>
      </c>
      <c r="D33" s="3" t="s">
        <v>200</v>
      </c>
      <c r="E33" s="3" t="s">
        <v>200</v>
      </c>
      <c r="F33" s="3" t="s">
        <v>200</v>
      </c>
      <c r="G33" s="3">
        <v>93.558719999999994</v>
      </c>
      <c r="H33" s="3">
        <v>90.489840000000001</v>
      </c>
      <c r="I33" s="3" t="s">
        <v>200</v>
      </c>
      <c r="J33" s="3">
        <v>94.212909999999994</v>
      </c>
      <c r="K33" s="3">
        <v>100</v>
      </c>
      <c r="L33" s="3">
        <v>95.308080000000004</v>
      </c>
      <c r="M33" s="3" t="s">
        <v>200</v>
      </c>
      <c r="N33" s="3"/>
      <c r="O33" s="3"/>
    </row>
    <row r="34" spans="1:15" x14ac:dyDescent="0.25">
      <c r="A34" s="3" t="s">
        <v>228</v>
      </c>
      <c r="B34" s="3" t="s">
        <v>234</v>
      </c>
      <c r="C34" s="3" t="s">
        <v>200</v>
      </c>
      <c r="D34" s="3" t="s">
        <v>200</v>
      </c>
      <c r="E34" s="3" t="s">
        <v>200</v>
      </c>
      <c r="F34" s="3" t="s">
        <v>200</v>
      </c>
      <c r="G34" s="3">
        <v>65.79701</v>
      </c>
      <c r="H34" s="3">
        <v>69.80592</v>
      </c>
      <c r="I34" s="3" t="s">
        <v>200</v>
      </c>
      <c r="J34" s="3">
        <v>70.278279999999995</v>
      </c>
      <c r="K34" s="3">
        <v>73.133409999999998</v>
      </c>
      <c r="L34" s="3" t="s">
        <v>200</v>
      </c>
      <c r="M34" s="3" t="s">
        <v>200</v>
      </c>
      <c r="N34" s="3"/>
      <c r="O34" s="3"/>
    </row>
    <row r="35" spans="1:15" x14ac:dyDescent="0.25">
      <c r="A35" s="3" t="s">
        <v>228</v>
      </c>
      <c r="B35" s="3" t="s">
        <v>236</v>
      </c>
      <c r="C35" s="3" t="s">
        <v>200</v>
      </c>
      <c r="D35" s="3" t="s">
        <v>200</v>
      </c>
      <c r="E35" s="3" t="s">
        <v>200</v>
      </c>
      <c r="F35" s="3" t="s">
        <v>200</v>
      </c>
      <c r="G35" s="3" t="s">
        <v>200</v>
      </c>
      <c r="H35" s="3">
        <v>65.315730000000002</v>
      </c>
      <c r="I35" s="3" t="s">
        <v>200</v>
      </c>
      <c r="J35" s="3" t="s">
        <v>200</v>
      </c>
      <c r="K35" s="3" t="s">
        <v>200</v>
      </c>
      <c r="L35" s="3" t="s">
        <v>200</v>
      </c>
      <c r="M35" s="3" t="s">
        <v>200</v>
      </c>
      <c r="N35" s="3"/>
      <c r="O35" s="3"/>
    </row>
    <row r="36" spans="1:15" x14ac:dyDescent="0.25">
      <c r="A36" s="3" t="s">
        <v>228</v>
      </c>
      <c r="B36" s="3" t="s">
        <v>237</v>
      </c>
      <c r="C36" s="3" t="s">
        <v>200</v>
      </c>
      <c r="D36" s="3" t="s">
        <v>200</v>
      </c>
      <c r="E36" s="3" t="s">
        <v>200</v>
      </c>
      <c r="F36" s="3" t="s">
        <v>200</v>
      </c>
      <c r="G36" s="3" t="s">
        <v>200</v>
      </c>
      <c r="H36" s="3" t="s">
        <v>200</v>
      </c>
      <c r="I36" s="3" t="s">
        <v>200</v>
      </c>
      <c r="J36" s="3" t="s">
        <v>200</v>
      </c>
      <c r="K36" s="3">
        <v>73.066509999999994</v>
      </c>
      <c r="L36" s="3" t="s">
        <v>200</v>
      </c>
      <c r="M36" s="3" t="s">
        <v>200</v>
      </c>
      <c r="N36" s="3"/>
      <c r="O36" s="3"/>
    </row>
    <row r="37" spans="1:15" x14ac:dyDescent="0.25">
      <c r="A37" s="3" t="s">
        <v>228</v>
      </c>
      <c r="B37" s="3" t="s">
        <v>238</v>
      </c>
      <c r="C37" s="3" t="s">
        <v>200</v>
      </c>
      <c r="D37" s="3" t="s">
        <v>200</v>
      </c>
      <c r="E37" s="3" t="s">
        <v>200</v>
      </c>
      <c r="F37" s="3">
        <v>100</v>
      </c>
      <c r="G37" s="3">
        <v>100</v>
      </c>
      <c r="H37" s="3">
        <v>100</v>
      </c>
      <c r="I37" s="3">
        <v>100</v>
      </c>
      <c r="J37" s="3">
        <v>100</v>
      </c>
      <c r="K37" s="3">
        <v>100</v>
      </c>
      <c r="L37" s="3" t="s">
        <v>200</v>
      </c>
      <c r="M37" s="3" t="s">
        <v>200</v>
      </c>
      <c r="N37" s="3"/>
      <c r="O37" s="3"/>
    </row>
    <row r="38" spans="1:15" x14ac:dyDescent="0.25">
      <c r="A38" s="3" t="s">
        <v>228</v>
      </c>
      <c r="B38" s="3" t="s">
        <v>240</v>
      </c>
      <c r="C38" s="3" t="s">
        <v>200</v>
      </c>
      <c r="D38" s="3" t="s">
        <v>200</v>
      </c>
      <c r="E38" s="3" t="s">
        <v>200</v>
      </c>
      <c r="F38" s="3">
        <v>56.983159999999998</v>
      </c>
      <c r="G38" s="3" t="s">
        <v>200</v>
      </c>
      <c r="H38" s="3" t="s">
        <v>200</v>
      </c>
      <c r="I38" s="3" t="s">
        <v>200</v>
      </c>
      <c r="J38" s="3" t="s">
        <v>200</v>
      </c>
      <c r="K38" s="3">
        <v>66.044439999999994</v>
      </c>
      <c r="L38" s="3">
        <v>57.989739999999998</v>
      </c>
      <c r="M38" s="3" t="s">
        <v>200</v>
      </c>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269</v>
      </c>
    </row>
    <row r="8" spans="1:15" x14ac:dyDescent="0.25">
      <c r="A8" t="s">
        <v>270</v>
      </c>
    </row>
    <row r="9" spans="1:15" x14ac:dyDescent="0.25">
      <c r="A9" t="s">
        <v>278</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58.495609999999999</v>
      </c>
      <c r="H14" s="3">
        <v>65.198239999999998</v>
      </c>
      <c r="I14" s="3" t="s">
        <v>200</v>
      </c>
      <c r="J14" s="3" t="s">
        <v>200</v>
      </c>
      <c r="K14" s="3">
        <v>97.022260000000003</v>
      </c>
      <c r="L14" s="3">
        <v>97.546899999999994</v>
      </c>
      <c r="M14" s="3" t="s">
        <v>200</v>
      </c>
      <c r="N14" s="3"/>
      <c r="O14" s="3"/>
    </row>
    <row r="15" spans="1:15" x14ac:dyDescent="0.25">
      <c r="A15" s="3" t="s">
        <v>198</v>
      </c>
      <c r="B15" s="3" t="s">
        <v>201</v>
      </c>
      <c r="C15" s="3" t="s">
        <v>200</v>
      </c>
      <c r="D15" s="3" t="s">
        <v>200</v>
      </c>
      <c r="E15" s="3" t="s">
        <v>200</v>
      </c>
      <c r="F15" s="3">
        <v>40.122619999999998</v>
      </c>
      <c r="G15" s="3" t="s">
        <v>200</v>
      </c>
      <c r="H15" s="3">
        <v>59.103839999999998</v>
      </c>
      <c r="I15" s="3">
        <v>60.045920000000002</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t="s">
        <v>200</v>
      </c>
      <c r="H16" s="3">
        <v>58.124099999999999</v>
      </c>
      <c r="I16" s="3">
        <v>59.834609999999998</v>
      </c>
      <c r="J16" s="3">
        <v>61.666670000000003</v>
      </c>
      <c r="K16" s="3">
        <v>63.46414</v>
      </c>
      <c r="L16" s="3" t="s">
        <v>200</v>
      </c>
      <c r="M16" s="3" t="s">
        <v>200</v>
      </c>
      <c r="N16" s="3"/>
      <c r="O16" s="3"/>
    </row>
    <row r="17" spans="1:15" x14ac:dyDescent="0.25">
      <c r="A17" s="3" t="s">
        <v>198</v>
      </c>
      <c r="B17" s="3" t="s">
        <v>205</v>
      </c>
      <c r="C17" s="3" t="s">
        <v>200</v>
      </c>
      <c r="D17" s="3" t="s">
        <v>200</v>
      </c>
      <c r="E17" s="3" t="s">
        <v>200</v>
      </c>
      <c r="F17" s="3" t="s">
        <v>200</v>
      </c>
      <c r="G17" s="3" t="s">
        <v>200</v>
      </c>
      <c r="H17" s="3">
        <v>85.531909999999996</v>
      </c>
      <c r="I17" s="3" t="s">
        <v>200</v>
      </c>
      <c r="J17" s="3" t="s">
        <v>200</v>
      </c>
      <c r="K17" s="3" t="s">
        <v>200</v>
      </c>
      <c r="L17" s="3" t="s">
        <v>200</v>
      </c>
      <c r="M17" s="3" t="s">
        <v>200</v>
      </c>
      <c r="N17" s="3"/>
      <c r="O17" s="3"/>
    </row>
    <row r="18" spans="1:15" x14ac:dyDescent="0.25">
      <c r="A18" s="3" t="s">
        <v>207</v>
      </c>
      <c r="B18" s="3" t="s">
        <v>208</v>
      </c>
      <c r="C18" s="3" t="s">
        <v>200</v>
      </c>
      <c r="D18" s="3" t="s">
        <v>200</v>
      </c>
      <c r="E18" s="3" t="s">
        <v>200</v>
      </c>
      <c r="F18" s="3" t="s">
        <v>200</v>
      </c>
      <c r="G18" s="3">
        <v>83.333330000000004</v>
      </c>
      <c r="H18" s="3" t="s">
        <v>200</v>
      </c>
      <c r="I18" s="3" t="s">
        <v>200</v>
      </c>
      <c r="J18" s="3" t="s">
        <v>200</v>
      </c>
      <c r="K18" s="3" t="s">
        <v>200</v>
      </c>
      <c r="L18" s="3" t="s">
        <v>200</v>
      </c>
      <c r="M18" s="3" t="s">
        <v>200</v>
      </c>
      <c r="N18" s="3"/>
      <c r="O18" s="3"/>
    </row>
    <row r="19" spans="1:15" x14ac:dyDescent="0.25">
      <c r="A19" s="3" t="s">
        <v>207</v>
      </c>
      <c r="B19" s="3" t="s">
        <v>245</v>
      </c>
      <c r="C19" s="3" t="s">
        <v>200</v>
      </c>
      <c r="D19" s="3" t="s">
        <v>200</v>
      </c>
      <c r="E19" s="3" t="s">
        <v>200</v>
      </c>
      <c r="F19" s="3" t="s">
        <v>200</v>
      </c>
      <c r="G19" s="3" t="s">
        <v>200</v>
      </c>
      <c r="H19" s="3">
        <v>100</v>
      </c>
      <c r="I19" s="3">
        <v>100</v>
      </c>
      <c r="J19" s="3">
        <v>100</v>
      </c>
      <c r="K19" s="3">
        <v>100</v>
      </c>
      <c r="L19" s="3">
        <v>100</v>
      </c>
      <c r="M19" s="3" t="s">
        <v>200</v>
      </c>
      <c r="N19" s="3"/>
      <c r="O19" s="3"/>
    </row>
    <row r="20" spans="1:15" x14ac:dyDescent="0.25">
      <c r="A20" s="3" t="s">
        <v>207</v>
      </c>
      <c r="B20" s="3" t="s">
        <v>209</v>
      </c>
      <c r="C20" s="3" t="s">
        <v>200</v>
      </c>
      <c r="D20" s="3" t="s">
        <v>200</v>
      </c>
      <c r="E20" s="3" t="s">
        <v>200</v>
      </c>
      <c r="F20" s="3">
        <v>88.988100000000003</v>
      </c>
      <c r="G20" s="3">
        <v>90.356080000000006</v>
      </c>
      <c r="H20" s="3">
        <v>91.703699999999998</v>
      </c>
      <c r="I20" s="3" t="s">
        <v>200</v>
      </c>
      <c r="J20" s="3">
        <v>89.906099999999995</v>
      </c>
      <c r="K20" s="3">
        <v>93.612769999999998</v>
      </c>
      <c r="L20" s="3" t="s">
        <v>200</v>
      </c>
      <c r="M20" s="3" t="s">
        <v>200</v>
      </c>
      <c r="N20" s="3"/>
      <c r="O20" s="3"/>
    </row>
    <row r="21" spans="1:15" x14ac:dyDescent="0.25">
      <c r="A21" s="3" t="s">
        <v>207</v>
      </c>
      <c r="B21" s="3" t="s">
        <v>211</v>
      </c>
      <c r="C21" s="3" t="s">
        <v>200</v>
      </c>
      <c r="D21" s="3" t="s">
        <v>200</v>
      </c>
      <c r="E21" s="3" t="s">
        <v>200</v>
      </c>
      <c r="F21" s="3" t="s">
        <v>200</v>
      </c>
      <c r="G21" s="3" t="s">
        <v>200</v>
      </c>
      <c r="H21" s="3" t="s">
        <v>200</v>
      </c>
      <c r="I21" s="3" t="s">
        <v>200</v>
      </c>
      <c r="J21" s="3">
        <v>96.050039999999996</v>
      </c>
      <c r="K21" s="3">
        <v>93.858109999999996</v>
      </c>
      <c r="L21" s="3" t="s">
        <v>200</v>
      </c>
      <c r="M21" s="3" t="s">
        <v>200</v>
      </c>
      <c r="N21" s="3"/>
      <c r="O21" s="3"/>
    </row>
    <row r="22" spans="1:15" x14ac:dyDescent="0.25">
      <c r="A22" s="3" t="s">
        <v>207</v>
      </c>
      <c r="B22" s="3" t="s">
        <v>213</v>
      </c>
      <c r="C22" s="3" t="s">
        <v>200</v>
      </c>
      <c r="D22" s="3" t="s">
        <v>200</v>
      </c>
      <c r="E22" s="3" t="s">
        <v>200</v>
      </c>
      <c r="F22" s="3" t="s">
        <v>200</v>
      </c>
      <c r="G22" s="3" t="s">
        <v>200</v>
      </c>
      <c r="H22" s="3" t="s">
        <v>200</v>
      </c>
      <c r="I22" s="3" t="s">
        <v>200</v>
      </c>
      <c r="J22" s="3">
        <v>73.652450000000002</v>
      </c>
      <c r="K22" s="3">
        <v>80.626080000000002</v>
      </c>
      <c r="L22" s="3" t="s">
        <v>200</v>
      </c>
      <c r="M22" s="3" t="s">
        <v>200</v>
      </c>
      <c r="N22" s="3"/>
      <c r="O22" s="3"/>
    </row>
    <row r="23" spans="1:15" x14ac:dyDescent="0.25">
      <c r="A23" s="3" t="s">
        <v>207</v>
      </c>
      <c r="B23" s="3" t="s">
        <v>215</v>
      </c>
      <c r="C23" s="3" t="s">
        <v>200</v>
      </c>
      <c r="D23" s="3" t="s">
        <v>200</v>
      </c>
      <c r="E23" s="3" t="s">
        <v>200</v>
      </c>
      <c r="F23" s="3" t="s">
        <v>200</v>
      </c>
      <c r="G23" s="3" t="s">
        <v>200</v>
      </c>
      <c r="H23" s="3">
        <v>83.918130000000005</v>
      </c>
      <c r="I23" s="3" t="s">
        <v>200</v>
      </c>
      <c r="J23" s="3" t="s">
        <v>200</v>
      </c>
      <c r="K23" s="3" t="s">
        <v>200</v>
      </c>
      <c r="L23" s="3" t="s">
        <v>200</v>
      </c>
      <c r="M23" s="3" t="s">
        <v>200</v>
      </c>
      <c r="N23" s="3"/>
      <c r="O23" s="3"/>
    </row>
    <row r="24" spans="1:15" x14ac:dyDescent="0.25">
      <c r="A24" s="3" t="s">
        <v>218</v>
      </c>
      <c r="B24" s="3" t="s">
        <v>219</v>
      </c>
      <c r="C24" s="3" t="s">
        <v>200</v>
      </c>
      <c r="D24" s="3" t="s">
        <v>200</v>
      </c>
      <c r="E24" s="3" t="s">
        <v>200</v>
      </c>
      <c r="F24" s="3" t="s">
        <v>200</v>
      </c>
      <c r="G24" s="3" t="s">
        <v>200</v>
      </c>
      <c r="H24" s="3" t="s">
        <v>200</v>
      </c>
      <c r="I24" s="3">
        <v>100</v>
      </c>
      <c r="J24" s="3" t="s">
        <v>200</v>
      </c>
      <c r="K24" s="3" t="s">
        <v>200</v>
      </c>
      <c r="L24" s="3">
        <v>100</v>
      </c>
      <c r="M24" s="3" t="s">
        <v>200</v>
      </c>
      <c r="N24" s="3"/>
      <c r="O24" s="3"/>
    </row>
    <row r="25" spans="1:15" x14ac:dyDescent="0.25">
      <c r="A25" s="3" t="s">
        <v>218</v>
      </c>
      <c r="B25" s="3" t="s">
        <v>220</v>
      </c>
      <c r="C25" s="3" t="s">
        <v>200</v>
      </c>
      <c r="D25" s="3" t="s">
        <v>200</v>
      </c>
      <c r="E25" s="3" t="s">
        <v>200</v>
      </c>
      <c r="F25" s="3" t="s">
        <v>200</v>
      </c>
      <c r="G25" s="3" t="s">
        <v>200</v>
      </c>
      <c r="H25" s="3" t="s">
        <v>200</v>
      </c>
      <c r="I25" s="3" t="s">
        <v>200</v>
      </c>
      <c r="J25" s="3">
        <v>100</v>
      </c>
      <c r="K25" s="3">
        <v>100</v>
      </c>
      <c r="L25" s="3">
        <v>100</v>
      </c>
      <c r="M25" s="3" t="s">
        <v>200</v>
      </c>
      <c r="N25" s="3"/>
      <c r="O25" s="3"/>
    </row>
    <row r="26" spans="1:15" x14ac:dyDescent="0.25">
      <c r="A26" s="3" t="s">
        <v>218</v>
      </c>
      <c r="B26" s="3" t="s">
        <v>221</v>
      </c>
      <c r="C26" s="3" t="s">
        <v>200</v>
      </c>
      <c r="D26" s="3" t="s">
        <v>200</v>
      </c>
      <c r="E26" s="3" t="s">
        <v>200</v>
      </c>
      <c r="F26" s="3" t="s">
        <v>200</v>
      </c>
      <c r="G26" s="3" t="s">
        <v>200</v>
      </c>
      <c r="H26" s="3" t="s">
        <v>200</v>
      </c>
      <c r="I26" s="3" t="s">
        <v>200</v>
      </c>
      <c r="J26" s="3">
        <v>100</v>
      </c>
      <c r="K26" s="3">
        <v>100</v>
      </c>
      <c r="L26" s="3" t="s">
        <v>200</v>
      </c>
      <c r="M26" s="3" t="s">
        <v>200</v>
      </c>
      <c r="N26" s="3"/>
      <c r="O26" s="3"/>
    </row>
    <row r="27" spans="1:15" x14ac:dyDescent="0.25">
      <c r="A27" s="3" t="s">
        <v>222</v>
      </c>
      <c r="B27" s="3" t="s">
        <v>223</v>
      </c>
      <c r="C27" s="3" t="s">
        <v>200</v>
      </c>
      <c r="D27" s="3" t="s">
        <v>200</v>
      </c>
      <c r="E27" s="3" t="s">
        <v>200</v>
      </c>
      <c r="F27" s="3" t="s">
        <v>200</v>
      </c>
      <c r="G27" s="3" t="s">
        <v>200</v>
      </c>
      <c r="H27" s="3">
        <v>42.309570000000001</v>
      </c>
      <c r="I27" s="3">
        <v>70.995670000000004</v>
      </c>
      <c r="J27" s="3" t="s">
        <v>200</v>
      </c>
      <c r="K27" s="3" t="s">
        <v>200</v>
      </c>
      <c r="L27" s="3" t="s">
        <v>200</v>
      </c>
      <c r="M27" s="3" t="s">
        <v>200</v>
      </c>
      <c r="N27" s="3"/>
      <c r="O27" s="3"/>
    </row>
    <row r="28" spans="1:15" x14ac:dyDescent="0.25">
      <c r="A28" s="3" t="s">
        <v>222</v>
      </c>
      <c r="B28" s="3" t="s">
        <v>249</v>
      </c>
      <c r="C28" s="3" t="s">
        <v>200</v>
      </c>
      <c r="D28" s="3" t="s">
        <v>200</v>
      </c>
      <c r="E28" s="3" t="s">
        <v>200</v>
      </c>
      <c r="F28" s="3">
        <v>78.438559999999995</v>
      </c>
      <c r="G28" s="3" t="s">
        <v>200</v>
      </c>
      <c r="H28" s="3" t="s">
        <v>200</v>
      </c>
      <c r="I28" s="3" t="s">
        <v>200</v>
      </c>
      <c r="J28" s="3" t="s">
        <v>200</v>
      </c>
      <c r="K28" s="3" t="s">
        <v>200</v>
      </c>
      <c r="L28" s="3" t="s">
        <v>200</v>
      </c>
      <c r="M28" s="3" t="s">
        <v>200</v>
      </c>
      <c r="N28" s="3"/>
      <c r="O28" s="3"/>
    </row>
    <row r="29" spans="1:15" x14ac:dyDescent="0.25">
      <c r="A29" s="3" t="s">
        <v>222</v>
      </c>
      <c r="B29" s="3" t="s">
        <v>250</v>
      </c>
      <c r="C29" s="3" t="s">
        <v>200</v>
      </c>
      <c r="D29" s="3" t="s">
        <v>200</v>
      </c>
      <c r="E29" s="3" t="s">
        <v>200</v>
      </c>
      <c r="F29" s="3" t="s">
        <v>200</v>
      </c>
      <c r="G29" s="3" t="s">
        <v>200</v>
      </c>
      <c r="H29" s="3" t="s">
        <v>200</v>
      </c>
      <c r="I29" s="3" t="s">
        <v>200</v>
      </c>
      <c r="J29" s="3">
        <v>100</v>
      </c>
      <c r="K29" s="3" t="s">
        <v>200</v>
      </c>
      <c r="L29" s="3" t="s">
        <v>200</v>
      </c>
      <c r="M29" s="3" t="s">
        <v>200</v>
      </c>
      <c r="N29" s="3"/>
      <c r="O29" s="3"/>
    </row>
    <row r="30" spans="1:15" x14ac:dyDescent="0.25">
      <c r="A30" s="3" t="s">
        <v>228</v>
      </c>
      <c r="B30" s="3" t="s">
        <v>229</v>
      </c>
      <c r="C30" s="3" t="s">
        <v>200</v>
      </c>
      <c r="D30" s="3" t="s">
        <v>200</v>
      </c>
      <c r="E30" s="3" t="s">
        <v>200</v>
      </c>
      <c r="F30" s="3" t="s">
        <v>200</v>
      </c>
      <c r="G30" s="3">
        <v>77.825779999999995</v>
      </c>
      <c r="H30" s="3" t="s">
        <v>200</v>
      </c>
      <c r="I30" s="3" t="s">
        <v>200</v>
      </c>
      <c r="J30" s="3" t="s">
        <v>200</v>
      </c>
      <c r="K30" s="3" t="s">
        <v>200</v>
      </c>
      <c r="L30" s="3" t="s">
        <v>200</v>
      </c>
      <c r="M30" s="3" t="s">
        <v>200</v>
      </c>
      <c r="N30" s="3"/>
      <c r="O30" s="3"/>
    </row>
    <row r="31" spans="1:15" x14ac:dyDescent="0.25">
      <c r="A31" s="3" t="s">
        <v>228</v>
      </c>
      <c r="B31" s="3" t="s">
        <v>230</v>
      </c>
      <c r="C31" s="3" t="s">
        <v>200</v>
      </c>
      <c r="D31" s="3" t="s">
        <v>200</v>
      </c>
      <c r="E31" s="3" t="s">
        <v>200</v>
      </c>
      <c r="F31" s="3" t="s">
        <v>200</v>
      </c>
      <c r="G31" s="3" t="s">
        <v>200</v>
      </c>
      <c r="H31" s="3" t="s">
        <v>200</v>
      </c>
      <c r="I31" s="3">
        <v>98.363860000000003</v>
      </c>
      <c r="J31" s="3">
        <v>99.052949999999996</v>
      </c>
      <c r="K31" s="3">
        <v>98.938919999999996</v>
      </c>
      <c r="L31" s="3">
        <v>99.180530000000005</v>
      </c>
      <c r="M31" s="3" t="s">
        <v>200</v>
      </c>
      <c r="N31" s="3"/>
      <c r="O31" s="3"/>
    </row>
    <row r="32" spans="1:15" x14ac:dyDescent="0.25">
      <c r="A32" s="3" t="s">
        <v>228</v>
      </c>
      <c r="B32" s="3" t="s">
        <v>231</v>
      </c>
      <c r="C32" s="3" t="s">
        <v>200</v>
      </c>
      <c r="D32" s="3" t="s">
        <v>200</v>
      </c>
      <c r="E32" s="3" t="s">
        <v>200</v>
      </c>
      <c r="F32" s="3" t="s">
        <v>200</v>
      </c>
      <c r="G32" s="3">
        <v>76.100629999999995</v>
      </c>
      <c r="H32" s="3" t="s">
        <v>200</v>
      </c>
      <c r="I32" s="3" t="s">
        <v>200</v>
      </c>
      <c r="J32" s="3">
        <v>90.419160000000005</v>
      </c>
      <c r="K32" s="3">
        <v>93.991849999999999</v>
      </c>
      <c r="L32" s="3" t="s">
        <v>200</v>
      </c>
      <c r="M32" s="3" t="s">
        <v>200</v>
      </c>
      <c r="N32" s="3"/>
      <c r="O32" s="3"/>
    </row>
    <row r="33" spans="1:15" x14ac:dyDescent="0.25">
      <c r="A33" s="3" t="s">
        <v>228</v>
      </c>
      <c r="B33" s="3" t="s">
        <v>233</v>
      </c>
      <c r="C33" s="3" t="s">
        <v>200</v>
      </c>
      <c r="D33" s="3" t="s">
        <v>200</v>
      </c>
      <c r="E33" s="3" t="s">
        <v>200</v>
      </c>
      <c r="F33" s="3" t="s">
        <v>200</v>
      </c>
      <c r="G33" s="3">
        <v>93.596990000000005</v>
      </c>
      <c r="H33" s="3">
        <v>90.081519999999998</v>
      </c>
      <c r="I33" s="3" t="s">
        <v>200</v>
      </c>
      <c r="J33" s="3">
        <v>91.277259999999998</v>
      </c>
      <c r="K33" s="3">
        <v>100</v>
      </c>
      <c r="L33" s="3">
        <v>95.943950000000001</v>
      </c>
      <c r="M33" s="3" t="s">
        <v>200</v>
      </c>
      <c r="N33" s="3"/>
      <c r="O33" s="3"/>
    </row>
    <row r="34" spans="1:15" x14ac:dyDescent="0.25">
      <c r="A34" s="3" t="s">
        <v>228</v>
      </c>
      <c r="B34" s="3" t="s">
        <v>234</v>
      </c>
      <c r="C34" s="3" t="s">
        <v>200</v>
      </c>
      <c r="D34" s="3" t="s">
        <v>200</v>
      </c>
      <c r="E34" s="3" t="s">
        <v>200</v>
      </c>
      <c r="F34" s="3" t="s">
        <v>200</v>
      </c>
      <c r="G34" s="3">
        <v>78.589029999999994</v>
      </c>
      <c r="H34" s="3">
        <v>81.24212</v>
      </c>
      <c r="I34" s="3" t="s">
        <v>200</v>
      </c>
      <c r="J34" s="3">
        <v>80.181430000000006</v>
      </c>
      <c r="K34" s="3">
        <v>81.662440000000004</v>
      </c>
      <c r="L34" s="3" t="s">
        <v>200</v>
      </c>
      <c r="M34" s="3" t="s">
        <v>200</v>
      </c>
      <c r="N34" s="3"/>
      <c r="O34" s="3"/>
    </row>
    <row r="35" spans="1:15" x14ac:dyDescent="0.25">
      <c r="A35" s="3" t="s">
        <v>228</v>
      </c>
      <c r="B35" s="3" t="s">
        <v>236</v>
      </c>
      <c r="C35" s="3" t="s">
        <v>200</v>
      </c>
      <c r="D35" s="3" t="s">
        <v>200</v>
      </c>
      <c r="E35" s="3" t="s">
        <v>200</v>
      </c>
      <c r="F35" s="3" t="s">
        <v>200</v>
      </c>
      <c r="G35" s="3" t="s">
        <v>200</v>
      </c>
      <c r="H35" s="3">
        <v>69.078950000000006</v>
      </c>
      <c r="I35" s="3" t="s">
        <v>200</v>
      </c>
      <c r="J35" s="3" t="s">
        <v>200</v>
      </c>
      <c r="K35" s="3" t="s">
        <v>200</v>
      </c>
      <c r="L35" s="3" t="s">
        <v>200</v>
      </c>
      <c r="M35" s="3" t="s">
        <v>200</v>
      </c>
      <c r="N35" s="3"/>
      <c r="O35" s="3"/>
    </row>
    <row r="36" spans="1:15" x14ac:dyDescent="0.25">
      <c r="A36" s="3" t="s">
        <v>228</v>
      </c>
      <c r="B36" s="3" t="s">
        <v>237</v>
      </c>
      <c r="C36" s="3" t="s">
        <v>200</v>
      </c>
      <c r="D36" s="3" t="s">
        <v>200</v>
      </c>
      <c r="E36" s="3" t="s">
        <v>200</v>
      </c>
      <c r="F36" s="3" t="s">
        <v>200</v>
      </c>
      <c r="G36" s="3" t="s">
        <v>200</v>
      </c>
      <c r="H36" s="3" t="s">
        <v>200</v>
      </c>
      <c r="I36" s="3" t="s">
        <v>200</v>
      </c>
      <c r="J36" s="3" t="s">
        <v>200</v>
      </c>
      <c r="K36" s="3">
        <v>97.630589999999998</v>
      </c>
      <c r="L36" s="3" t="s">
        <v>200</v>
      </c>
      <c r="M36" s="3" t="s">
        <v>200</v>
      </c>
      <c r="N36" s="3"/>
      <c r="O36" s="3"/>
    </row>
    <row r="37" spans="1:15" x14ac:dyDescent="0.25">
      <c r="A37" s="3" t="s">
        <v>228</v>
      </c>
      <c r="B37" s="3" t="s">
        <v>238</v>
      </c>
      <c r="C37" s="3" t="s">
        <v>200</v>
      </c>
      <c r="D37" s="3" t="s">
        <v>200</v>
      </c>
      <c r="E37" s="3" t="s">
        <v>200</v>
      </c>
      <c r="F37" s="3">
        <v>100</v>
      </c>
      <c r="G37" s="3">
        <v>100</v>
      </c>
      <c r="H37" s="3">
        <v>100</v>
      </c>
      <c r="I37" s="3">
        <v>100</v>
      </c>
      <c r="J37" s="3">
        <v>100</v>
      </c>
      <c r="K37" s="3">
        <v>100</v>
      </c>
      <c r="L37" s="3" t="s">
        <v>200</v>
      </c>
      <c r="M37" s="3" t="s">
        <v>200</v>
      </c>
      <c r="N37" s="3"/>
      <c r="O37" s="3"/>
    </row>
    <row r="38" spans="1:15" x14ac:dyDescent="0.25">
      <c r="A38" s="3" t="s">
        <v>228</v>
      </c>
      <c r="B38" s="3" t="s">
        <v>240</v>
      </c>
      <c r="C38" s="3" t="s">
        <v>200</v>
      </c>
      <c r="D38" s="3" t="s">
        <v>200</v>
      </c>
      <c r="E38" s="3" t="s">
        <v>200</v>
      </c>
      <c r="F38" s="3">
        <v>69.901480000000006</v>
      </c>
      <c r="G38" s="3" t="s">
        <v>200</v>
      </c>
      <c r="H38" s="3" t="s">
        <v>200</v>
      </c>
      <c r="I38" s="3" t="s">
        <v>200</v>
      </c>
      <c r="J38" s="3" t="s">
        <v>200</v>
      </c>
      <c r="K38" s="3">
        <v>74.518469999999994</v>
      </c>
      <c r="L38" s="3">
        <v>69.128370000000004</v>
      </c>
      <c r="M38" s="3" t="s">
        <v>200</v>
      </c>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269</v>
      </c>
    </row>
    <row r="8" spans="1:15" x14ac:dyDescent="0.25">
      <c r="A8" t="s">
        <v>270</v>
      </c>
    </row>
    <row r="9" spans="1:15" x14ac:dyDescent="0.25">
      <c r="A9" t="s">
        <v>279</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75.200800000000001</v>
      </c>
      <c r="H14" s="3">
        <v>73.033190000000005</v>
      </c>
      <c r="I14" s="3" t="s">
        <v>200</v>
      </c>
      <c r="J14" s="3" t="s">
        <v>200</v>
      </c>
      <c r="K14" s="3">
        <v>100</v>
      </c>
      <c r="L14" s="3">
        <v>99.458820000000003</v>
      </c>
      <c r="M14" s="3" t="s">
        <v>200</v>
      </c>
      <c r="N14" s="3"/>
      <c r="O14" s="3"/>
    </row>
    <row r="15" spans="1:15" x14ac:dyDescent="0.25">
      <c r="A15" s="3" t="s">
        <v>198</v>
      </c>
      <c r="B15" s="3" t="s">
        <v>201</v>
      </c>
      <c r="C15" s="3" t="s">
        <v>200</v>
      </c>
      <c r="D15" s="3" t="s">
        <v>200</v>
      </c>
      <c r="E15" s="3" t="s">
        <v>200</v>
      </c>
      <c r="F15" s="3">
        <v>29.447220000000002</v>
      </c>
      <c r="G15" s="3" t="s">
        <v>200</v>
      </c>
      <c r="H15" s="3">
        <v>45.584060000000001</v>
      </c>
      <c r="I15" s="3">
        <v>46.682679999999998</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t="s">
        <v>200</v>
      </c>
      <c r="H16" s="3">
        <v>61.807659999999998</v>
      </c>
      <c r="I16" s="3">
        <v>59.833129999999997</v>
      </c>
      <c r="J16" s="3">
        <v>65.944909999999993</v>
      </c>
      <c r="K16" s="3">
        <v>56.383090000000003</v>
      </c>
      <c r="L16" s="3" t="s">
        <v>200</v>
      </c>
      <c r="M16" s="3" t="s">
        <v>200</v>
      </c>
      <c r="N16" s="3"/>
      <c r="O16" s="3"/>
    </row>
    <row r="17" spans="1:15" x14ac:dyDescent="0.25">
      <c r="A17" s="3" t="s">
        <v>198</v>
      </c>
      <c r="B17" s="3" t="s">
        <v>205</v>
      </c>
      <c r="C17" s="3" t="s">
        <v>200</v>
      </c>
      <c r="D17" s="3" t="s">
        <v>200</v>
      </c>
      <c r="E17" s="3" t="s">
        <v>200</v>
      </c>
      <c r="F17" s="3" t="s">
        <v>200</v>
      </c>
      <c r="G17" s="3" t="s">
        <v>200</v>
      </c>
      <c r="H17" s="3">
        <v>86.116979999999998</v>
      </c>
      <c r="I17" s="3" t="s">
        <v>200</v>
      </c>
      <c r="J17" s="3" t="s">
        <v>200</v>
      </c>
      <c r="K17" s="3" t="s">
        <v>200</v>
      </c>
      <c r="L17" s="3" t="s">
        <v>200</v>
      </c>
      <c r="M17" s="3" t="s">
        <v>200</v>
      </c>
      <c r="N17" s="3"/>
      <c r="O17" s="3"/>
    </row>
    <row r="18" spans="1:15" x14ac:dyDescent="0.25">
      <c r="A18" s="3" t="s">
        <v>207</v>
      </c>
      <c r="B18" s="3" t="s">
        <v>208</v>
      </c>
      <c r="C18" s="3" t="s">
        <v>200</v>
      </c>
      <c r="D18" s="3" t="s">
        <v>200</v>
      </c>
      <c r="E18" s="3" t="s">
        <v>200</v>
      </c>
      <c r="F18" s="3" t="s">
        <v>200</v>
      </c>
      <c r="G18" s="3">
        <v>88.571430000000007</v>
      </c>
      <c r="H18" s="3" t="s">
        <v>200</v>
      </c>
      <c r="I18" s="3" t="s">
        <v>200</v>
      </c>
      <c r="J18" s="3" t="s">
        <v>200</v>
      </c>
      <c r="K18" s="3" t="s">
        <v>200</v>
      </c>
      <c r="L18" s="3" t="s">
        <v>200</v>
      </c>
      <c r="M18" s="3" t="s">
        <v>200</v>
      </c>
      <c r="N18" s="3"/>
      <c r="O18" s="3"/>
    </row>
    <row r="19" spans="1:15" x14ac:dyDescent="0.25">
      <c r="A19" s="3" t="s">
        <v>207</v>
      </c>
      <c r="B19" s="3" t="s">
        <v>245</v>
      </c>
      <c r="C19" s="3" t="s">
        <v>200</v>
      </c>
      <c r="D19" s="3" t="s">
        <v>200</v>
      </c>
      <c r="E19" s="3" t="s">
        <v>200</v>
      </c>
      <c r="F19" s="3" t="s">
        <v>200</v>
      </c>
      <c r="G19" s="3" t="s">
        <v>200</v>
      </c>
      <c r="H19" s="3">
        <v>100</v>
      </c>
      <c r="I19" s="3">
        <v>100</v>
      </c>
      <c r="J19" s="3">
        <v>100</v>
      </c>
      <c r="K19" s="3">
        <v>100</v>
      </c>
      <c r="L19" s="3">
        <v>100</v>
      </c>
      <c r="M19" s="3" t="s">
        <v>200</v>
      </c>
      <c r="N19" s="3"/>
      <c r="O19" s="3"/>
    </row>
    <row r="20" spans="1:15" x14ac:dyDescent="0.25">
      <c r="A20" s="3" t="s">
        <v>207</v>
      </c>
      <c r="B20" s="3" t="s">
        <v>209</v>
      </c>
      <c r="C20" s="3" t="s">
        <v>200</v>
      </c>
      <c r="D20" s="3" t="s">
        <v>200</v>
      </c>
      <c r="E20" s="3" t="s">
        <v>200</v>
      </c>
      <c r="F20" s="3">
        <v>85.060320000000004</v>
      </c>
      <c r="G20" s="3">
        <v>84.547529999999995</v>
      </c>
      <c r="H20" s="3">
        <v>84.037400000000005</v>
      </c>
      <c r="I20" s="3" t="s">
        <v>200</v>
      </c>
      <c r="J20" s="3">
        <v>83.963489999999993</v>
      </c>
      <c r="K20" s="3">
        <v>85.662649999999999</v>
      </c>
      <c r="L20" s="3" t="s">
        <v>200</v>
      </c>
      <c r="M20" s="3" t="s">
        <v>200</v>
      </c>
      <c r="N20" s="3"/>
      <c r="O20" s="3"/>
    </row>
    <row r="21" spans="1:15" x14ac:dyDescent="0.25">
      <c r="A21" s="3" t="s">
        <v>207</v>
      </c>
      <c r="B21" s="3" t="s">
        <v>211</v>
      </c>
      <c r="C21" s="3" t="s">
        <v>200</v>
      </c>
      <c r="D21" s="3" t="s">
        <v>200</v>
      </c>
      <c r="E21" s="3" t="s">
        <v>200</v>
      </c>
      <c r="F21" s="3" t="s">
        <v>200</v>
      </c>
      <c r="G21" s="3" t="s">
        <v>200</v>
      </c>
      <c r="H21" s="3" t="s">
        <v>200</v>
      </c>
      <c r="I21" s="3" t="s">
        <v>200</v>
      </c>
      <c r="J21" s="3">
        <v>92.749430000000004</v>
      </c>
      <c r="K21" s="3">
        <v>93.50479</v>
      </c>
      <c r="L21" s="3" t="s">
        <v>200</v>
      </c>
      <c r="M21" s="3" t="s">
        <v>200</v>
      </c>
      <c r="N21" s="3"/>
      <c r="O21" s="3"/>
    </row>
    <row r="22" spans="1:15" x14ac:dyDescent="0.25">
      <c r="A22" s="3" t="s">
        <v>207</v>
      </c>
      <c r="B22" s="3" t="s">
        <v>213</v>
      </c>
      <c r="C22" s="3" t="s">
        <v>200</v>
      </c>
      <c r="D22" s="3" t="s">
        <v>200</v>
      </c>
      <c r="E22" s="3" t="s">
        <v>200</v>
      </c>
      <c r="F22" s="3" t="s">
        <v>200</v>
      </c>
      <c r="G22" s="3" t="s">
        <v>200</v>
      </c>
      <c r="H22" s="3" t="s">
        <v>200</v>
      </c>
      <c r="I22" s="3" t="s">
        <v>200</v>
      </c>
      <c r="J22" s="3">
        <v>81.620350000000002</v>
      </c>
      <c r="K22" s="3">
        <v>82.980230000000006</v>
      </c>
      <c r="L22" s="3" t="s">
        <v>200</v>
      </c>
      <c r="M22" s="3" t="s">
        <v>200</v>
      </c>
      <c r="N22" s="3"/>
      <c r="O22" s="3"/>
    </row>
    <row r="23" spans="1:15" x14ac:dyDescent="0.25">
      <c r="A23" s="3" t="s">
        <v>207</v>
      </c>
      <c r="B23" s="3" t="s">
        <v>215</v>
      </c>
      <c r="C23" s="3" t="s">
        <v>200</v>
      </c>
      <c r="D23" s="3" t="s">
        <v>200</v>
      </c>
      <c r="E23" s="3" t="s">
        <v>200</v>
      </c>
      <c r="F23" s="3" t="s">
        <v>200</v>
      </c>
      <c r="G23" s="3" t="s">
        <v>200</v>
      </c>
      <c r="H23" s="3">
        <v>84.395719999999997</v>
      </c>
      <c r="I23" s="3" t="s">
        <v>200</v>
      </c>
      <c r="J23" s="3" t="s">
        <v>200</v>
      </c>
      <c r="K23" s="3" t="s">
        <v>200</v>
      </c>
      <c r="L23" s="3" t="s">
        <v>200</v>
      </c>
      <c r="M23" s="3" t="s">
        <v>200</v>
      </c>
      <c r="N23" s="3"/>
      <c r="O23" s="3"/>
    </row>
    <row r="24" spans="1:15" x14ac:dyDescent="0.25">
      <c r="A24" s="3" t="s">
        <v>218</v>
      </c>
      <c r="B24" s="3" t="s">
        <v>219</v>
      </c>
      <c r="C24" s="3" t="s">
        <v>200</v>
      </c>
      <c r="D24" s="3" t="s">
        <v>200</v>
      </c>
      <c r="E24" s="3" t="s">
        <v>200</v>
      </c>
      <c r="F24" s="3" t="s">
        <v>200</v>
      </c>
      <c r="G24" s="3" t="s">
        <v>200</v>
      </c>
      <c r="H24" s="3" t="s">
        <v>200</v>
      </c>
      <c r="I24" s="3">
        <v>100</v>
      </c>
      <c r="J24" s="3" t="s">
        <v>200</v>
      </c>
      <c r="K24" s="3" t="s">
        <v>200</v>
      </c>
      <c r="L24" s="3">
        <v>100</v>
      </c>
      <c r="M24" s="3" t="s">
        <v>200</v>
      </c>
      <c r="N24" s="3"/>
      <c r="O24" s="3"/>
    </row>
    <row r="25" spans="1:15" x14ac:dyDescent="0.25">
      <c r="A25" s="3" t="s">
        <v>218</v>
      </c>
      <c r="B25" s="3" t="s">
        <v>220</v>
      </c>
      <c r="C25" s="3" t="s">
        <v>200</v>
      </c>
      <c r="D25" s="3" t="s">
        <v>200</v>
      </c>
      <c r="E25" s="3" t="s">
        <v>200</v>
      </c>
      <c r="F25" s="3" t="s">
        <v>200</v>
      </c>
      <c r="G25" s="3" t="s">
        <v>200</v>
      </c>
      <c r="H25" s="3" t="s">
        <v>200</v>
      </c>
      <c r="I25" s="3" t="s">
        <v>200</v>
      </c>
      <c r="J25" s="3">
        <v>100</v>
      </c>
      <c r="K25" s="3">
        <v>100</v>
      </c>
      <c r="L25" s="3">
        <v>100</v>
      </c>
      <c r="M25" s="3" t="s">
        <v>200</v>
      </c>
      <c r="N25" s="3"/>
      <c r="O25" s="3"/>
    </row>
    <row r="26" spans="1:15" x14ac:dyDescent="0.25">
      <c r="A26" s="3" t="s">
        <v>218</v>
      </c>
      <c r="B26" s="3" t="s">
        <v>221</v>
      </c>
      <c r="C26" s="3" t="s">
        <v>200</v>
      </c>
      <c r="D26" s="3" t="s">
        <v>200</v>
      </c>
      <c r="E26" s="3" t="s">
        <v>200</v>
      </c>
      <c r="F26" s="3" t="s">
        <v>200</v>
      </c>
      <c r="G26" s="3" t="s">
        <v>200</v>
      </c>
      <c r="H26" s="3" t="s">
        <v>200</v>
      </c>
      <c r="I26" s="3" t="s">
        <v>200</v>
      </c>
      <c r="J26" s="3">
        <v>100</v>
      </c>
      <c r="K26" s="3">
        <v>100</v>
      </c>
      <c r="L26" s="3" t="s">
        <v>200</v>
      </c>
      <c r="M26" s="3" t="s">
        <v>200</v>
      </c>
      <c r="N26" s="3"/>
      <c r="O26" s="3"/>
    </row>
    <row r="27" spans="1:15" x14ac:dyDescent="0.25">
      <c r="A27" s="3" t="s">
        <v>222</v>
      </c>
      <c r="B27" s="3" t="s">
        <v>223</v>
      </c>
      <c r="C27" s="3" t="s">
        <v>200</v>
      </c>
      <c r="D27" s="3" t="s">
        <v>200</v>
      </c>
      <c r="E27" s="3" t="s">
        <v>200</v>
      </c>
      <c r="F27" s="3" t="s">
        <v>200</v>
      </c>
      <c r="G27" s="3" t="s">
        <v>200</v>
      </c>
      <c r="H27" s="3">
        <v>42.640079999999998</v>
      </c>
      <c r="I27" s="3">
        <v>31.702999999999999</v>
      </c>
      <c r="J27" s="3" t="s">
        <v>200</v>
      </c>
      <c r="K27" s="3" t="s">
        <v>200</v>
      </c>
      <c r="L27" s="3" t="s">
        <v>200</v>
      </c>
      <c r="M27" s="3" t="s">
        <v>200</v>
      </c>
      <c r="N27" s="3"/>
      <c r="O27" s="3"/>
    </row>
    <row r="28" spans="1:15" x14ac:dyDescent="0.25">
      <c r="A28" s="3" t="s">
        <v>222</v>
      </c>
      <c r="B28" s="3" t="s">
        <v>249</v>
      </c>
      <c r="C28" s="3" t="s">
        <v>200</v>
      </c>
      <c r="D28" s="3" t="s">
        <v>200</v>
      </c>
      <c r="E28" s="3" t="s">
        <v>200</v>
      </c>
      <c r="F28" s="3">
        <v>72.565629999999999</v>
      </c>
      <c r="G28" s="3" t="s">
        <v>200</v>
      </c>
      <c r="H28" s="3" t="s">
        <v>200</v>
      </c>
      <c r="I28" s="3" t="s">
        <v>200</v>
      </c>
      <c r="J28" s="3" t="s">
        <v>200</v>
      </c>
      <c r="K28" s="3" t="s">
        <v>200</v>
      </c>
      <c r="L28" s="3" t="s">
        <v>200</v>
      </c>
      <c r="M28" s="3" t="s">
        <v>200</v>
      </c>
      <c r="N28" s="3"/>
      <c r="O28" s="3"/>
    </row>
    <row r="29" spans="1:15" x14ac:dyDescent="0.25">
      <c r="A29" s="3" t="s">
        <v>222</v>
      </c>
      <c r="B29" s="3" t="s">
        <v>250</v>
      </c>
      <c r="C29" s="3" t="s">
        <v>200</v>
      </c>
      <c r="D29" s="3" t="s">
        <v>200</v>
      </c>
      <c r="E29" s="3" t="s">
        <v>200</v>
      </c>
      <c r="F29" s="3" t="s">
        <v>200</v>
      </c>
      <c r="G29" s="3" t="s">
        <v>200</v>
      </c>
      <c r="H29" s="3" t="s">
        <v>200</v>
      </c>
      <c r="I29" s="3" t="s">
        <v>200</v>
      </c>
      <c r="J29" s="3">
        <v>100</v>
      </c>
      <c r="K29" s="3" t="s">
        <v>200</v>
      </c>
      <c r="L29" s="3" t="s">
        <v>200</v>
      </c>
      <c r="M29" s="3" t="s">
        <v>200</v>
      </c>
      <c r="N29" s="3"/>
      <c r="O29" s="3"/>
    </row>
    <row r="30" spans="1:15" x14ac:dyDescent="0.25">
      <c r="A30" s="3" t="s">
        <v>228</v>
      </c>
      <c r="B30" s="3" t="s">
        <v>229</v>
      </c>
      <c r="C30" s="3" t="s">
        <v>200</v>
      </c>
      <c r="D30" s="3" t="s">
        <v>200</v>
      </c>
      <c r="E30" s="3" t="s">
        <v>200</v>
      </c>
      <c r="F30" s="3" t="s">
        <v>200</v>
      </c>
      <c r="G30" s="3">
        <v>71.306719999999999</v>
      </c>
      <c r="H30" s="3" t="s">
        <v>200</v>
      </c>
      <c r="I30" s="3" t="s">
        <v>200</v>
      </c>
      <c r="J30" s="3" t="s">
        <v>200</v>
      </c>
      <c r="K30" s="3" t="s">
        <v>200</v>
      </c>
      <c r="L30" s="3" t="s">
        <v>200</v>
      </c>
      <c r="M30" s="3" t="s">
        <v>200</v>
      </c>
      <c r="N30" s="3"/>
      <c r="O30" s="3"/>
    </row>
    <row r="31" spans="1:15" x14ac:dyDescent="0.25">
      <c r="A31" s="3" t="s">
        <v>228</v>
      </c>
      <c r="B31" s="3" t="s">
        <v>230</v>
      </c>
      <c r="C31" s="3" t="s">
        <v>200</v>
      </c>
      <c r="D31" s="3" t="s">
        <v>200</v>
      </c>
      <c r="E31" s="3" t="s">
        <v>200</v>
      </c>
      <c r="F31" s="3" t="s">
        <v>200</v>
      </c>
      <c r="G31" s="3" t="s">
        <v>200</v>
      </c>
      <c r="H31" s="3" t="s">
        <v>200</v>
      </c>
      <c r="I31" s="3">
        <v>97.737049999999996</v>
      </c>
      <c r="J31" s="3">
        <v>98.468220000000002</v>
      </c>
      <c r="K31" s="3">
        <v>98.448400000000007</v>
      </c>
      <c r="L31" s="3">
        <v>98.874499999999998</v>
      </c>
      <c r="M31" s="3" t="s">
        <v>200</v>
      </c>
      <c r="N31" s="3"/>
      <c r="O31" s="3"/>
    </row>
    <row r="32" spans="1:15" x14ac:dyDescent="0.25">
      <c r="A32" s="3" t="s">
        <v>228</v>
      </c>
      <c r="B32" s="3" t="s">
        <v>231</v>
      </c>
      <c r="C32" s="3" t="s">
        <v>200</v>
      </c>
      <c r="D32" s="3" t="s">
        <v>200</v>
      </c>
      <c r="E32" s="3" t="s">
        <v>200</v>
      </c>
      <c r="F32" s="3" t="s">
        <v>200</v>
      </c>
      <c r="G32" s="3">
        <v>70.711299999999994</v>
      </c>
      <c r="H32" s="3" t="s">
        <v>200</v>
      </c>
      <c r="I32" s="3" t="s">
        <v>200</v>
      </c>
      <c r="J32" s="3">
        <v>77.777780000000007</v>
      </c>
      <c r="K32" s="3">
        <v>84.333960000000005</v>
      </c>
      <c r="L32" s="3" t="s">
        <v>200</v>
      </c>
      <c r="M32" s="3" t="s">
        <v>200</v>
      </c>
      <c r="N32" s="3"/>
      <c r="O32" s="3"/>
    </row>
    <row r="33" spans="1:15" x14ac:dyDescent="0.25">
      <c r="A33" s="3" t="s">
        <v>228</v>
      </c>
      <c r="B33" s="3" t="s">
        <v>233</v>
      </c>
      <c r="C33" s="3" t="s">
        <v>200</v>
      </c>
      <c r="D33" s="3" t="s">
        <v>200</v>
      </c>
      <c r="E33" s="3" t="s">
        <v>200</v>
      </c>
      <c r="F33" s="3" t="s">
        <v>200</v>
      </c>
      <c r="G33" s="3">
        <v>93.549800000000005</v>
      </c>
      <c r="H33" s="3">
        <v>90.58672</v>
      </c>
      <c r="I33" s="3" t="s">
        <v>200</v>
      </c>
      <c r="J33" s="3">
        <v>95.086529999999996</v>
      </c>
      <c r="K33" s="3">
        <v>100</v>
      </c>
      <c r="L33" s="3">
        <v>95.089849999999998</v>
      </c>
      <c r="M33" s="3" t="s">
        <v>200</v>
      </c>
      <c r="N33" s="3"/>
      <c r="O33" s="3"/>
    </row>
    <row r="34" spans="1:15" x14ac:dyDescent="0.25">
      <c r="A34" s="3" t="s">
        <v>228</v>
      </c>
      <c r="B34" s="3" t="s">
        <v>234</v>
      </c>
      <c r="C34" s="3" t="s">
        <v>200</v>
      </c>
      <c r="D34" s="3" t="s">
        <v>200</v>
      </c>
      <c r="E34" s="3" t="s">
        <v>200</v>
      </c>
      <c r="F34" s="3" t="s">
        <v>200</v>
      </c>
      <c r="G34" s="3">
        <v>61.455869999999997</v>
      </c>
      <c r="H34" s="3">
        <v>65.929550000000006</v>
      </c>
      <c r="I34" s="3" t="s">
        <v>200</v>
      </c>
      <c r="J34" s="3">
        <v>66.825019999999995</v>
      </c>
      <c r="K34" s="3">
        <v>70.09272</v>
      </c>
      <c r="L34" s="3" t="s">
        <v>200</v>
      </c>
      <c r="M34" s="3" t="s">
        <v>200</v>
      </c>
      <c r="N34" s="3"/>
      <c r="O34" s="3"/>
    </row>
    <row r="35" spans="1:15" x14ac:dyDescent="0.25">
      <c r="A35" s="3" t="s">
        <v>228</v>
      </c>
      <c r="B35" s="3" t="s">
        <v>236</v>
      </c>
      <c r="C35" s="3" t="s">
        <v>200</v>
      </c>
      <c r="D35" s="3" t="s">
        <v>200</v>
      </c>
      <c r="E35" s="3" t="s">
        <v>200</v>
      </c>
      <c r="F35" s="3" t="s">
        <v>200</v>
      </c>
      <c r="G35" s="3" t="s">
        <v>200</v>
      </c>
      <c r="H35" s="3">
        <v>65.107830000000007</v>
      </c>
      <c r="I35" s="3" t="s">
        <v>200</v>
      </c>
      <c r="J35" s="3" t="s">
        <v>200</v>
      </c>
      <c r="K35" s="3" t="s">
        <v>200</v>
      </c>
      <c r="L35" s="3" t="s">
        <v>200</v>
      </c>
      <c r="M35" s="3" t="s">
        <v>200</v>
      </c>
      <c r="N35" s="3"/>
      <c r="O35" s="3"/>
    </row>
    <row r="36" spans="1:15" x14ac:dyDescent="0.25">
      <c r="A36" s="3" t="s">
        <v>228</v>
      </c>
      <c r="B36" s="3" t="s">
        <v>237</v>
      </c>
      <c r="C36" s="3" t="s">
        <v>200</v>
      </c>
      <c r="D36" s="3" t="s">
        <v>200</v>
      </c>
      <c r="E36" s="3" t="s">
        <v>200</v>
      </c>
      <c r="F36" s="3" t="s">
        <v>200</v>
      </c>
      <c r="G36" s="3" t="s">
        <v>200</v>
      </c>
      <c r="H36" s="3" t="s">
        <v>200</v>
      </c>
      <c r="I36" s="3" t="s">
        <v>200</v>
      </c>
      <c r="J36" s="3" t="s">
        <v>200</v>
      </c>
      <c r="K36" s="3">
        <v>68.487099999999998</v>
      </c>
      <c r="L36" s="3" t="s">
        <v>200</v>
      </c>
      <c r="M36" s="3" t="s">
        <v>200</v>
      </c>
      <c r="N36" s="3"/>
      <c r="O36" s="3"/>
    </row>
    <row r="37" spans="1:15" x14ac:dyDescent="0.25">
      <c r="A37" s="3" t="s">
        <v>228</v>
      </c>
      <c r="B37" s="3" t="s">
        <v>238</v>
      </c>
      <c r="C37" s="3" t="s">
        <v>200</v>
      </c>
      <c r="D37" s="3" t="s">
        <v>200</v>
      </c>
      <c r="E37" s="3" t="s">
        <v>200</v>
      </c>
      <c r="F37" s="3">
        <v>100</v>
      </c>
      <c r="G37" s="3">
        <v>100</v>
      </c>
      <c r="H37" s="3">
        <v>100</v>
      </c>
      <c r="I37" s="3">
        <v>100</v>
      </c>
      <c r="J37" s="3">
        <v>100</v>
      </c>
      <c r="K37" s="3">
        <v>100</v>
      </c>
      <c r="L37" s="3" t="s">
        <v>200</v>
      </c>
      <c r="M37" s="3" t="s">
        <v>200</v>
      </c>
      <c r="N37" s="3"/>
      <c r="O37" s="3"/>
    </row>
    <row r="38" spans="1:15" x14ac:dyDescent="0.25">
      <c r="A38" s="3" t="s">
        <v>228</v>
      </c>
      <c r="B38" s="3" t="s">
        <v>240</v>
      </c>
      <c r="C38" s="3" t="s">
        <v>200</v>
      </c>
      <c r="D38" s="3" t="s">
        <v>200</v>
      </c>
      <c r="E38" s="3" t="s">
        <v>200</v>
      </c>
      <c r="F38" s="3">
        <v>54.78407</v>
      </c>
      <c r="G38" s="3" t="s">
        <v>200</v>
      </c>
      <c r="H38" s="3" t="s">
        <v>200</v>
      </c>
      <c r="I38" s="3" t="s">
        <v>200</v>
      </c>
      <c r="J38" s="3" t="s">
        <v>200</v>
      </c>
      <c r="K38" s="3">
        <v>64.47345</v>
      </c>
      <c r="L38" s="3">
        <v>55.889560000000003</v>
      </c>
      <c r="M38" s="3" t="s">
        <v>200</v>
      </c>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269</v>
      </c>
    </row>
    <row r="8" spans="1:15" x14ac:dyDescent="0.25">
      <c r="A8" t="s">
        <v>270</v>
      </c>
    </row>
    <row r="9" spans="1:15" x14ac:dyDescent="0.25">
      <c r="A9" t="s">
        <v>280</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75.029489999999996</v>
      </c>
      <c r="H14" s="3" t="s">
        <v>200</v>
      </c>
      <c r="I14" s="3" t="s">
        <v>200</v>
      </c>
      <c r="J14" s="3" t="s">
        <v>200</v>
      </c>
      <c r="K14" s="3">
        <v>94.253579999999999</v>
      </c>
      <c r="L14" s="3">
        <v>98.882000000000005</v>
      </c>
      <c r="M14" s="3" t="s">
        <v>200</v>
      </c>
      <c r="N14" s="3"/>
      <c r="O14" s="3"/>
    </row>
    <row r="15" spans="1:15" x14ac:dyDescent="0.25">
      <c r="A15" s="3" t="s">
        <v>198</v>
      </c>
      <c r="B15" s="3" t="s">
        <v>201</v>
      </c>
      <c r="C15" s="3" t="s">
        <v>200</v>
      </c>
      <c r="D15" s="3" t="s">
        <v>200</v>
      </c>
      <c r="E15" s="3" t="s">
        <v>200</v>
      </c>
      <c r="F15" s="3">
        <v>70.651089999999996</v>
      </c>
      <c r="G15" s="3" t="s">
        <v>200</v>
      </c>
      <c r="H15" s="3">
        <v>57.027290000000001</v>
      </c>
      <c r="I15" s="3">
        <v>57.48583</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t="s">
        <v>200</v>
      </c>
      <c r="H16" s="3" t="s">
        <v>200</v>
      </c>
      <c r="I16" s="3">
        <v>41.423520000000003</v>
      </c>
      <c r="J16" s="3" t="s">
        <v>200</v>
      </c>
      <c r="K16" s="3">
        <v>51.207529999999998</v>
      </c>
      <c r="L16" s="3" t="s">
        <v>200</v>
      </c>
      <c r="M16" s="3" t="s">
        <v>200</v>
      </c>
      <c r="N16" s="3"/>
      <c r="O16" s="3"/>
    </row>
    <row r="17" spans="1:15" x14ac:dyDescent="0.25">
      <c r="A17" s="3" t="s">
        <v>207</v>
      </c>
      <c r="B17" s="3" t="s">
        <v>245</v>
      </c>
      <c r="C17" s="3" t="s">
        <v>200</v>
      </c>
      <c r="D17" s="3" t="s">
        <v>200</v>
      </c>
      <c r="E17" s="3" t="s">
        <v>200</v>
      </c>
      <c r="F17" s="3" t="s">
        <v>200</v>
      </c>
      <c r="G17" s="3">
        <v>100</v>
      </c>
      <c r="H17" s="3">
        <v>100</v>
      </c>
      <c r="I17" s="3">
        <v>100</v>
      </c>
      <c r="J17" s="3">
        <v>100</v>
      </c>
      <c r="K17" s="3">
        <v>100</v>
      </c>
      <c r="L17" s="3">
        <v>100</v>
      </c>
      <c r="M17" s="3" t="s">
        <v>200</v>
      </c>
      <c r="N17" s="3"/>
      <c r="O17" s="3"/>
    </row>
    <row r="18" spans="1:15" x14ac:dyDescent="0.25">
      <c r="A18" s="3" t="s">
        <v>207</v>
      </c>
      <c r="B18" s="3" t="s">
        <v>209</v>
      </c>
      <c r="C18" s="3" t="s">
        <v>200</v>
      </c>
      <c r="D18" s="3" t="s">
        <v>200</v>
      </c>
      <c r="E18" s="3" t="s">
        <v>200</v>
      </c>
      <c r="F18" s="3">
        <v>80.006500000000003</v>
      </c>
      <c r="G18" s="3">
        <v>79.856120000000004</v>
      </c>
      <c r="H18" s="3">
        <v>79.739040000000003</v>
      </c>
      <c r="I18" s="3" t="s">
        <v>200</v>
      </c>
      <c r="J18" s="3">
        <v>81.834149999999994</v>
      </c>
      <c r="K18" s="3">
        <v>80.314710000000005</v>
      </c>
      <c r="L18" s="3" t="s">
        <v>200</v>
      </c>
      <c r="M18" s="3" t="s">
        <v>200</v>
      </c>
      <c r="N18" s="3"/>
      <c r="O18" s="3"/>
    </row>
    <row r="19" spans="1:15" x14ac:dyDescent="0.25">
      <c r="A19" s="3" t="s">
        <v>207</v>
      </c>
      <c r="B19" s="3" t="s">
        <v>257</v>
      </c>
      <c r="C19" s="3" t="s">
        <v>200</v>
      </c>
      <c r="D19" s="3" t="s">
        <v>200</v>
      </c>
      <c r="E19" s="3" t="s">
        <v>200</v>
      </c>
      <c r="F19" s="3" t="s">
        <v>200</v>
      </c>
      <c r="G19" s="3" t="s">
        <v>200</v>
      </c>
      <c r="H19" s="3">
        <v>90.389679999999998</v>
      </c>
      <c r="I19" s="3" t="s">
        <v>200</v>
      </c>
      <c r="J19" s="3" t="s">
        <v>200</v>
      </c>
      <c r="K19" s="3" t="s">
        <v>200</v>
      </c>
      <c r="L19" s="3" t="s">
        <v>200</v>
      </c>
      <c r="M19" s="3" t="s">
        <v>200</v>
      </c>
      <c r="N19" s="3"/>
      <c r="O19" s="3"/>
    </row>
    <row r="20" spans="1:15" x14ac:dyDescent="0.25">
      <c r="A20" s="3" t="s">
        <v>207</v>
      </c>
      <c r="B20" s="3" t="s">
        <v>211</v>
      </c>
      <c r="C20" s="3" t="s">
        <v>200</v>
      </c>
      <c r="D20" s="3" t="s">
        <v>200</v>
      </c>
      <c r="E20" s="3" t="s">
        <v>200</v>
      </c>
      <c r="F20" s="3" t="s">
        <v>200</v>
      </c>
      <c r="G20" s="3" t="s">
        <v>200</v>
      </c>
      <c r="H20" s="3" t="s">
        <v>200</v>
      </c>
      <c r="I20" s="3" t="s">
        <v>200</v>
      </c>
      <c r="J20" s="3">
        <v>65.175939999999997</v>
      </c>
      <c r="K20" s="3">
        <v>60.531910000000003</v>
      </c>
      <c r="L20" s="3" t="s">
        <v>200</v>
      </c>
      <c r="M20" s="3" t="s">
        <v>200</v>
      </c>
      <c r="N20" s="3"/>
      <c r="O20" s="3"/>
    </row>
    <row r="21" spans="1:15" x14ac:dyDescent="0.25">
      <c r="A21" s="3" t="s">
        <v>207</v>
      </c>
      <c r="B21" s="3" t="s">
        <v>213</v>
      </c>
      <c r="C21" s="3" t="s">
        <v>200</v>
      </c>
      <c r="D21" s="3" t="s">
        <v>200</v>
      </c>
      <c r="E21" s="3" t="s">
        <v>200</v>
      </c>
      <c r="F21" s="3" t="s">
        <v>200</v>
      </c>
      <c r="G21" s="3" t="s">
        <v>200</v>
      </c>
      <c r="H21" s="3" t="s">
        <v>200</v>
      </c>
      <c r="I21" s="3" t="s">
        <v>200</v>
      </c>
      <c r="J21" s="3">
        <v>81.029929999999993</v>
      </c>
      <c r="K21" s="3" t="s">
        <v>200</v>
      </c>
      <c r="L21" s="3" t="s">
        <v>200</v>
      </c>
      <c r="M21" s="3" t="s">
        <v>200</v>
      </c>
      <c r="N21" s="3"/>
      <c r="O21" s="3"/>
    </row>
    <row r="22" spans="1:15" x14ac:dyDescent="0.25">
      <c r="A22" s="3" t="s">
        <v>207</v>
      </c>
      <c r="B22" s="3" t="s">
        <v>215</v>
      </c>
      <c r="C22" s="3" t="s">
        <v>200</v>
      </c>
      <c r="D22" s="3" t="s">
        <v>200</v>
      </c>
      <c r="E22" s="3" t="s">
        <v>200</v>
      </c>
      <c r="F22" s="3" t="s">
        <v>200</v>
      </c>
      <c r="G22" s="3" t="s">
        <v>200</v>
      </c>
      <c r="H22" s="3">
        <v>50.912559999999999</v>
      </c>
      <c r="I22" s="3" t="s">
        <v>200</v>
      </c>
      <c r="J22" s="3" t="s">
        <v>200</v>
      </c>
      <c r="K22" s="3" t="s">
        <v>200</v>
      </c>
      <c r="L22" s="3" t="s">
        <v>200</v>
      </c>
      <c r="M22" s="3" t="s">
        <v>200</v>
      </c>
      <c r="N22" s="3"/>
      <c r="O22" s="3"/>
    </row>
    <row r="23" spans="1:15" x14ac:dyDescent="0.25">
      <c r="A23" s="3" t="s">
        <v>207</v>
      </c>
      <c r="B23" s="3" t="s">
        <v>261</v>
      </c>
      <c r="C23" s="3" t="s">
        <v>200</v>
      </c>
      <c r="D23" s="3" t="s">
        <v>200</v>
      </c>
      <c r="E23" s="3" t="s">
        <v>200</v>
      </c>
      <c r="F23" s="3" t="s">
        <v>200</v>
      </c>
      <c r="G23" s="3">
        <v>100</v>
      </c>
      <c r="H23" s="3">
        <v>100</v>
      </c>
      <c r="I23" s="3">
        <v>100</v>
      </c>
      <c r="J23" s="3">
        <v>100</v>
      </c>
      <c r="K23" s="3" t="s">
        <v>200</v>
      </c>
      <c r="L23" s="3" t="s">
        <v>200</v>
      </c>
      <c r="M23" s="3" t="s">
        <v>200</v>
      </c>
      <c r="N23" s="3"/>
      <c r="O23" s="3"/>
    </row>
    <row r="24" spans="1:15" x14ac:dyDescent="0.25">
      <c r="A24" s="3" t="s">
        <v>218</v>
      </c>
      <c r="B24" s="3" t="s">
        <v>219</v>
      </c>
      <c r="C24" s="3" t="s">
        <v>200</v>
      </c>
      <c r="D24" s="3" t="s">
        <v>200</v>
      </c>
      <c r="E24" s="3" t="s">
        <v>200</v>
      </c>
      <c r="F24" s="3" t="s">
        <v>200</v>
      </c>
      <c r="G24" s="3" t="s">
        <v>200</v>
      </c>
      <c r="H24" s="3" t="s">
        <v>200</v>
      </c>
      <c r="I24" s="3">
        <v>100</v>
      </c>
      <c r="J24" s="3" t="s">
        <v>200</v>
      </c>
      <c r="K24" s="3" t="s">
        <v>200</v>
      </c>
      <c r="L24" s="3">
        <v>100</v>
      </c>
      <c r="M24" s="3" t="s">
        <v>200</v>
      </c>
      <c r="N24" s="3"/>
      <c r="O24" s="3"/>
    </row>
    <row r="25" spans="1:15" x14ac:dyDescent="0.25">
      <c r="A25" s="3" t="s">
        <v>218</v>
      </c>
      <c r="B25" s="3" t="s">
        <v>220</v>
      </c>
      <c r="C25" s="3" t="s">
        <v>200</v>
      </c>
      <c r="D25" s="3" t="s">
        <v>200</v>
      </c>
      <c r="E25" s="3" t="s">
        <v>200</v>
      </c>
      <c r="F25" s="3" t="s">
        <v>200</v>
      </c>
      <c r="G25" s="3" t="s">
        <v>200</v>
      </c>
      <c r="H25" s="3" t="s">
        <v>200</v>
      </c>
      <c r="I25" s="3" t="s">
        <v>200</v>
      </c>
      <c r="J25" s="3">
        <v>100</v>
      </c>
      <c r="K25" s="3">
        <v>100</v>
      </c>
      <c r="L25" s="3">
        <v>100</v>
      </c>
      <c r="M25" s="3" t="s">
        <v>200</v>
      </c>
      <c r="N25" s="3"/>
      <c r="O25" s="3"/>
    </row>
    <row r="26" spans="1:15" x14ac:dyDescent="0.25">
      <c r="A26" s="3" t="s">
        <v>218</v>
      </c>
      <c r="B26" s="3" t="s">
        <v>221</v>
      </c>
      <c r="C26" s="3" t="s">
        <v>200</v>
      </c>
      <c r="D26" s="3" t="s">
        <v>200</v>
      </c>
      <c r="E26" s="3" t="s">
        <v>200</v>
      </c>
      <c r="F26" s="3" t="s">
        <v>200</v>
      </c>
      <c r="G26" s="3" t="s">
        <v>200</v>
      </c>
      <c r="H26" s="3" t="s">
        <v>200</v>
      </c>
      <c r="I26" s="3" t="s">
        <v>200</v>
      </c>
      <c r="J26" s="3">
        <v>100</v>
      </c>
      <c r="K26" s="3">
        <v>100</v>
      </c>
      <c r="L26" s="3" t="s">
        <v>200</v>
      </c>
      <c r="M26" s="3" t="s">
        <v>200</v>
      </c>
      <c r="N26" s="3"/>
      <c r="O26" s="3"/>
    </row>
    <row r="27" spans="1:15" x14ac:dyDescent="0.25">
      <c r="A27" s="3" t="s">
        <v>222</v>
      </c>
      <c r="B27" s="3" t="s">
        <v>223</v>
      </c>
      <c r="C27" s="3" t="s">
        <v>200</v>
      </c>
      <c r="D27" s="3" t="s">
        <v>200</v>
      </c>
      <c r="E27" s="3" t="s">
        <v>200</v>
      </c>
      <c r="F27" s="3" t="s">
        <v>200</v>
      </c>
      <c r="G27" s="3" t="s">
        <v>200</v>
      </c>
      <c r="H27" s="3" t="s">
        <v>200</v>
      </c>
      <c r="I27" s="3">
        <v>70.99539</v>
      </c>
      <c r="J27" s="3" t="s">
        <v>200</v>
      </c>
      <c r="K27" s="3" t="s">
        <v>200</v>
      </c>
      <c r="L27" s="3" t="s">
        <v>200</v>
      </c>
      <c r="M27" s="3" t="s">
        <v>200</v>
      </c>
      <c r="N27" s="3"/>
      <c r="O27" s="3"/>
    </row>
    <row r="28" spans="1:15" x14ac:dyDescent="0.25">
      <c r="A28" s="3" t="s">
        <v>222</v>
      </c>
      <c r="B28" s="3" t="s">
        <v>249</v>
      </c>
      <c r="C28" s="3" t="s">
        <v>200</v>
      </c>
      <c r="D28" s="3" t="s">
        <v>200</v>
      </c>
      <c r="E28" s="3" t="s">
        <v>200</v>
      </c>
      <c r="F28" s="3">
        <v>87.160330000000002</v>
      </c>
      <c r="G28" s="3" t="s">
        <v>200</v>
      </c>
      <c r="H28" s="3" t="s">
        <v>200</v>
      </c>
      <c r="I28" s="3" t="s">
        <v>200</v>
      </c>
      <c r="J28" s="3" t="s">
        <v>200</v>
      </c>
      <c r="K28" s="3" t="s">
        <v>200</v>
      </c>
      <c r="L28" s="3" t="s">
        <v>200</v>
      </c>
      <c r="M28" s="3" t="s">
        <v>200</v>
      </c>
      <c r="N28" s="3"/>
      <c r="O28" s="3"/>
    </row>
    <row r="29" spans="1:15" x14ac:dyDescent="0.25">
      <c r="A29" s="3" t="s">
        <v>222</v>
      </c>
      <c r="B29" s="3" t="s">
        <v>251</v>
      </c>
      <c r="C29" s="3" t="s">
        <v>200</v>
      </c>
      <c r="D29" s="3" t="s">
        <v>200</v>
      </c>
      <c r="E29" s="3" t="s">
        <v>200</v>
      </c>
      <c r="F29" s="3" t="s">
        <v>200</v>
      </c>
      <c r="G29" s="3" t="s">
        <v>200</v>
      </c>
      <c r="H29" s="3">
        <v>100</v>
      </c>
      <c r="I29" s="3" t="s">
        <v>200</v>
      </c>
      <c r="J29" s="3" t="s">
        <v>200</v>
      </c>
      <c r="K29" s="3" t="s">
        <v>200</v>
      </c>
      <c r="L29" s="3" t="s">
        <v>200</v>
      </c>
      <c r="M29" s="3" t="s">
        <v>200</v>
      </c>
      <c r="N29" s="3"/>
      <c r="O29" s="3"/>
    </row>
    <row r="30" spans="1:15" x14ac:dyDescent="0.25">
      <c r="A30" s="3" t="s">
        <v>228</v>
      </c>
      <c r="B30" s="3" t="s">
        <v>229</v>
      </c>
      <c r="C30" s="3" t="s">
        <v>200</v>
      </c>
      <c r="D30" s="3" t="s">
        <v>200</v>
      </c>
      <c r="E30" s="3" t="s">
        <v>200</v>
      </c>
      <c r="F30" s="3">
        <v>20.864149999999999</v>
      </c>
      <c r="G30" s="3">
        <v>32.927190000000003</v>
      </c>
      <c r="H30" s="3" t="s">
        <v>200</v>
      </c>
      <c r="I30" s="3" t="s">
        <v>200</v>
      </c>
      <c r="J30" s="3" t="s">
        <v>200</v>
      </c>
      <c r="K30" s="3" t="s">
        <v>200</v>
      </c>
      <c r="L30" s="3" t="s">
        <v>200</v>
      </c>
      <c r="M30" s="3" t="s">
        <v>200</v>
      </c>
      <c r="N30" s="3"/>
      <c r="O30" s="3"/>
    </row>
    <row r="31" spans="1:15" x14ac:dyDescent="0.25">
      <c r="A31" s="3" t="s">
        <v>228</v>
      </c>
      <c r="B31" s="3" t="s">
        <v>230</v>
      </c>
      <c r="C31" s="3" t="s">
        <v>200</v>
      </c>
      <c r="D31" s="3" t="s">
        <v>200</v>
      </c>
      <c r="E31" s="3" t="s">
        <v>200</v>
      </c>
      <c r="F31" s="3" t="s">
        <v>200</v>
      </c>
      <c r="G31" s="3" t="s">
        <v>200</v>
      </c>
      <c r="H31" s="3" t="s">
        <v>200</v>
      </c>
      <c r="I31" s="3">
        <v>98.032039999999995</v>
      </c>
      <c r="J31" s="3">
        <v>98.552049999999994</v>
      </c>
      <c r="K31" s="3">
        <v>98.52646</v>
      </c>
      <c r="L31" s="3">
        <v>98.932969999999997</v>
      </c>
      <c r="M31" s="3" t="s">
        <v>200</v>
      </c>
      <c r="N31" s="3"/>
      <c r="O31" s="3"/>
    </row>
    <row r="32" spans="1:15" x14ac:dyDescent="0.25">
      <c r="A32" s="3" t="s">
        <v>228</v>
      </c>
      <c r="B32" s="3" t="s">
        <v>231</v>
      </c>
      <c r="C32" s="3" t="s">
        <v>200</v>
      </c>
      <c r="D32" s="3" t="s">
        <v>200</v>
      </c>
      <c r="E32" s="3" t="s">
        <v>200</v>
      </c>
      <c r="F32" s="3" t="s">
        <v>200</v>
      </c>
      <c r="G32" s="3">
        <v>67.321089999999998</v>
      </c>
      <c r="H32" s="3" t="s">
        <v>200</v>
      </c>
      <c r="I32" s="3" t="s">
        <v>200</v>
      </c>
      <c r="J32" s="3">
        <v>100</v>
      </c>
      <c r="K32" s="3">
        <v>100</v>
      </c>
      <c r="L32" s="3" t="s">
        <v>200</v>
      </c>
      <c r="M32" s="3" t="s">
        <v>200</v>
      </c>
      <c r="N32" s="3"/>
      <c r="O32" s="3"/>
    </row>
    <row r="33" spans="1:15" x14ac:dyDescent="0.25">
      <c r="A33" s="3" t="s">
        <v>228</v>
      </c>
      <c r="B33" s="3" t="s">
        <v>233</v>
      </c>
      <c r="C33" s="3" t="s">
        <v>200</v>
      </c>
      <c r="D33" s="3" t="s">
        <v>200</v>
      </c>
      <c r="E33" s="3" t="s">
        <v>200</v>
      </c>
      <c r="F33" s="3" t="s">
        <v>200</v>
      </c>
      <c r="G33" s="3">
        <v>94.460639999999998</v>
      </c>
      <c r="H33" s="3">
        <v>94.041939999999997</v>
      </c>
      <c r="I33" s="3" t="s">
        <v>200</v>
      </c>
      <c r="J33" s="3">
        <v>96.206310000000002</v>
      </c>
      <c r="K33" s="3">
        <v>100</v>
      </c>
      <c r="L33" s="3">
        <v>97.03783</v>
      </c>
      <c r="M33" s="3" t="s">
        <v>200</v>
      </c>
      <c r="N33" s="3"/>
      <c r="O33" s="3"/>
    </row>
    <row r="34" spans="1:15" x14ac:dyDescent="0.25">
      <c r="A34" s="3" t="s">
        <v>228</v>
      </c>
      <c r="B34" s="3" t="s">
        <v>234</v>
      </c>
      <c r="C34" s="3" t="s">
        <v>200</v>
      </c>
      <c r="D34" s="3" t="s">
        <v>200</v>
      </c>
      <c r="E34" s="3" t="s">
        <v>200</v>
      </c>
      <c r="F34" s="3" t="s">
        <v>200</v>
      </c>
      <c r="G34" s="3">
        <v>79.524249999999995</v>
      </c>
      <c r="H34" s="3">
        <v>81.443579999999997</v>
      </c>
      <c r="I34" s="3" t="s">
        <v>200</v>
      </c>
      <c r="J34" s="3">
        <v>90.765320000000003</v>
      </c>
      <c r="K34" s="3">
        <v>88.203149999999994</v>
      </c>
      <c r="L34" s="3" t="s">
        <v>200</v>
      </c>
      <c r="M34" s="3" t="s">
        <v>200</v>
      </c>
      <c r="N34" s="3"/>
      <c r="O34" s="3"/>
    </row>
    <row r="35" spans="1:15" x14ac:dyDescent="0.25">
      <c r="A35" s="3" t="s">
        <v>228</v>
      </c>
      <c r="B35" s="3" t="s">
        <v>236</v>
      </c>
      <c r="C35" s="3" t="s">
        <v>200</v>
      </c>
      <c r="D35" s="3" t="s">
        <v>200</v>
      </c>
      <c r="E35" s="3" t="s">
        <v>200</v>
      </c>
      <c r="F35" s="3" t="s">
        <v>200</v>
      </c>
      <c r="G35" s="3" t="s">
        <v>200</v>
      </c>
      <c r="H35" s="3">
        <v>61.865340000000003</v>
      </c>
      <c r="I35" s="3" t="s">
        <v>200</v>
      </c>
      <c r="J35" s="3" t="s">
        <v>200</v>
      </c>
      <c r="K35" s="3" t="s">
        <v>200</v>
      </c>
      <c r="L35" s="3" t="s">
        <v>200</v>
      </c>
      <c r="M35" s="3" t="s">
        <v>200</v>
      </c>
      <c r="N35" s="3"/>
      <c r="O35" s="3"/>
    </row>
    <row r="36" spans="1:15" x14ac:dyDescent="0.25">
      <c r="A36" s="3" t="s">
        <v>228</v>
      </c>
      <c r="B36" s="3" t="s">
        <v>238</v>
      </c>
      <c r="C36" s="3" t="s">
        <v>200</v>
      </c>
      <c r="D36" s="3" t="s">
        <v>200</v>
      </c>
      <c r="E36" s="3" t="s">
        <v>200</v>
      </c>
      <c r="F36" s="3">
        <v>100</v>
      </c>
      <c r="G36" s="3">
        <v>100</v>
      </c>
      <c r="H36" s="3">
        <v>100</v>
      </c>
      <c r="I36" s="3">
        <v>100</v>
      </c>
      <c r="J36" s="3">
        <v>100</v>
      </c>
      <c r="K36" s="3">
        <v>100</v>
      </c>
      <c r="L36" s="3" t="s">
        <v>200</v>
      </c>
      <c r="M36" s="3" t="s">
        <v>200</v>
      </c>
      <c r="N36" s="3"/>
      <c r="O36" s="3"/>
    </row>
    <row r="37" spans="1:15" x14ac:dyDescent="0.25">
      <c r="A37" s="3" t="s">
        <v>228</v>
      </c>
      <c r="B37" s="3" t="s">
        <v>240</v>
      </c>
      <c r="C37" s="3" t="s">
        <v>200</v>
      </c>
      <c r="D37" s="3" t="s">
        <v>200</v>
      </c>
      <c r="E37" s="3" t="s">
        <v>200</v>
      </c>
      <c r="F37" s="3">
        <v>57.939430000000002</v>
      </c>
      <c r="G37" s="3" t="s">
        <v>200</v>
      </c>
      <c r="H37" s="3" t="s">
        <v>200</v>
      </c>
      <c r="I37" s="3" t="s">
        <v>200</v>
      </c>
      <c r="J37" s="3" t="s">
        <v>200</v>
      </c>
      <c r="K37" s="3" t="s">
        <v>200</v>
      </c>
      <c r="L37" s="3">
        <v>40.341430000000003</v>
      </c>
      <c r="M37" s="3" t="s">
        <v>200</v>
      </c>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269</v>
      </c>
    </row>
    <row r="8" spans="1:15" x14ac:dyDescent="0.25">
      <c r="A8" t="s">
        <v>270</v>
      </c>
    </row>
    <row r="9" spans="1:15" x14ac:dyDescent="0.25">
      <c r="A9" t="s">
        <v>281</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75.077240000000003</v>
      </c>
      <c r="H14" s="3" t="s">
        <v>200</v>
      </c>
      <c r="I14" s="3" t="s">
        <v>200</v>
      </c>
      <c r="J14" s="3" t="s">
        <v>200</v>
      </c>
      <c r="K14" s="3">
        <v>95.282089999999997</v>
      </c>
      <c r="L14" s="3">
        <v>95.728399999999993</v>
      </c>
      <c r="M14" s="3" t="s">
        <v>200</v>
      </c>
      <c r="N14" s="3"/>
      <c r="O14" s="3"/>
    </row>
    <row r="15" spans="1:15" x14ac:dyDescent="0.25">
      <c r="A15" s="3" t="s">
        <v>198</v>
      </c>
      <c r="B15" s="3" t="s">
        <v>201</v>
      </c>
      <c r="C15" s="3" t="s">
        <v>200</v>
      </c>
      <c r="D15" s="3" t="s">
        <v>200</v>
      </c>
      <c r="E15" s="3" t="s">
        <v>200</v>
      </c>
      <c r="F15" s="3">
        <v>79.757800000000003</v>
      </c>
      <c r="G15" s="3" t="s">
        <v>200</v>
      </c>
      <c r="H15" s="3">
        <v>67.750240000000005</v>
      </c>
      <c r="I15" s="3">
        <v>67.996210000000005</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t="s">
        <v>200</v>
      </c>
      <c r="H16" s="3" t="s">
        <v>200</v>
      </c>
      <c r="I16" s="3">
        <v>41.06861</v>
      </c>
      <c r="J16" s="3" t="s">
        <v>200</v>
      </c>
      <c r="K16" s="3">
        <v>65.786580000000001</v>
      </c>
      <c r="L16" s="3" t="s">
        <v>200</v>
      </c>
      <c r="M16" s="3" t="s">
        <v>200</v>
      </c>
      <c r="N16" s="3"/>
      <c r="O16" s="3"/>
    </row>
    <row r="17" spans="1:15" x14ac:dyDescent="0.25">
      <c r="A17" s="3" t="s">
        <v>207</v>
      </c>
      <c r="B17" s="3" t="s">
        <v>245</v>
      </c>
      <c r="C17" s="3" t="s">
        <v>200</v>
      </c>
      <c r="D17" s="3" t="s">
        <v>200</v>
      </c>
      <c r="E17" s="3" t="s">
        <v>200</v>
      </c>
      <c r="F17" s="3" t="s">
        <v>200</v>
      </c>
      <c r="G17" s="3" t="s">
        <v>200</v>
      </c>
      <c r="H17" s="3">
        <v>100</v>
      </c>
      <c r="I17" s="3">
        <v>100</v>
      </c>
      <c r="J17" s="3">
        <v>100</v>
      </c>
      <c r="K17" s="3">
        <v>100</v>
      </c>
      <c r="L17" s="3">
        <v>100</v>
      </c>
      <c r="M17" s="3" t="s">
        <v>200</v>
      </c>
      <c r="N17" s="3"/>
      <c r="O17" s="3"/>
    </row>
    <row r="18" spans="1:15" x14ac:dyDescent="0.25">
      <c r="A18" s="3" t="s">
        <v>207</v>
      </c>
      <c r="B18" s="3" t="s">
        <v>209</v>
      </c>
      <c r="C18" s="3" t="s">
        <v>200</v>
      </c>
      <c r="D18" s="3" t="s">
        <v>200</v>
      </c>
      <c r="E18" s="3" t="s">
        <v>200</v>
      </c>
      <c r="F18" s="3">
        <v>83.662480000000002</v>
      </c>
      <c r="G18" s="3">
        <v>83.16498</v>
      </c>
      <c r="H18" s="3">
        <v>82.857140000000001</v>
      </c>
      <c r="I18" s="3" t="s">
        <v>200</v>
      </c>
      <c r="J18" s="3">
        <v>83.717359999999999</v>
      </c>
      <c r="K18" s="3">
        <v>85.199489999999997</v>
      </c>
      <c r="L18" s="3" t="s">
        <v>200</v>
      </c>
      <c r="M18" s="3" t="s">
        <v>200</v>
      </c>
      <c r="N18" s="3"/>
      <c r="O18" s="3"/>
    </row>
    <row r="19" spans="1:15" x14ac:dyDescent="0.25">
      <c r="A19" s="3" t="s">
        <v>207</v>
      </c>
      <c r="B19" s="3" t="s">
        <v>257</v>
      </c>
      <c r="C19" s="3" t="s">
        <v>200</v>
      </c>
      <c r="D19" s="3" t="s">
        <v>200</v>
      </c>
      <c r="E19" s="3" t="s">
        <v>200</v>
      </c>
      <c r="F19" s="3" t="s">
        <v>200</v>
      </c>
      <c r="G19" s="3" t="s">
        <v>200</v>
      </c>
      <c r="H19" s="3">
        <v>89.467590000000001</v>
      </c>
      <c r="I19" s="3" t="s">
        <v>200</v>
      </c>
      <c r="J19" s="3" t="s">
        <v>200</v>
      </c>
      <c r="K19" s="3" t="s">
        <v>200</v>
      </c>
      <c r="L19" s="3" t="s">
        <v>200</v>
      </c>
      <c r="M19" s="3" t="s">
        <v>200</v>
      </c>
      <c r="N19" s="3"/>
      <c r="O19" s="3"/>
    </row>
    <row r="20" spans="1:15" x14ac:dyDescent="0.25">
      <c r="A20" s="3" t="s">
        <v>207</v>
      </c>
      <c r="B20" s="3" t="s">
        <v>211</v>
      </c>
      <c r="C20" s="3" t="s">
        <v>200</v>
      </c>
      <c r="D20" s="3" t="s">
        <v>200</v>
      </c>
      <c r="E20" s="3" t="s">
        <v>200</v>
      </c>
      <c r="F20" s="3" t="s">
        <v>200</v>
      </c>
      <c r="G20" s="3" t="s">
        <v>200</v>
      </c>
      <c r="H20" s="3" t="s">
        <v>200</v>
      </c>
      <c r="I20" s="3" t="s">
        <v>200</v>
      </c>
      <c r="J20" s="3">
        <v>66.662800000000004</v>
      </c>
      <c r="K20" s="3">
        <v>63.9861</v>
      </c>
      <c r="L20" s="3" t="s">
        <v>200</v>
      </c>
      <c r="M20" s="3" t="s">
        <v>200</v>
      </c>
      <c r="N20" s="3"/>
      <c r="O20" s="3"/>
    </row>
    <row r="21" spans="1:15" x14ac:dyDescent="0.25">
      <c r="A21" s="3" t="s">
        <v>207</v>
      </c>
      <c r="B21" s="3" t="s">
        <v>213</v>
      </c>
      <c r="C21" s="3" t="s">
        <v>200</v>
      </c>
      <c r="D21" s="3" t="s">
        <v>200</v>
      </c>
      <c r="E21" s="3" t="s">
        <v>200</v>
      </c>
      <c r="F21" s="3" t="s">
        <v>200</v>
      </c>
      <c r="G21" s="3" t="s">
        <v>200</v>
      </c>
      <c r="H21" s="3" t="s">
        <v>200</v>
      </c>
      <c r="I21" s="3" t="s">
        <v>200</v>
      </c>
      <c r="J21" s="3">
        <v>74.524889999999999</v>
      </c>
      <c r="K21" s="3" t="s">
        <v>200</v>
      </c>
      <c r="L21" s="3" t="s">
        <v>200</v>
      </c>
      <c r="M21" s="3" t="s">
        <v>200</v>
      </c>
      <c r="N21" s="3"/>
      <c r="O21" s="3"/>
    </row>
    <row r="22" spans="1:15" x14ac:dyDescent="0.25">
      <c r="A22" s="3" t="s">
        <v>207</v>
      </c>
      <c r="B22" s="3" t="s">
        <v>215</v>
      </c>
      <c r="C22" s="3" t="s">
        <v>200</v>
      </c>
      <c r="D22" s="3" t="s">
        <v>200</v>
      </c>
      <c r="E22" s="3" t="s">
        <v>200</v>
      </c>
      <c r="F22" s="3" t="s">
        <v>200</v>
      </c>
      <c r="G22" s="3" t="s">
        <v>200</v>
      </c>
      <c r="H22" s="3">
        <v>64.268590000000003</v>
      </c>
      <c r="I22" s="3" t="s">
        <v>200</v>
      </c>
      <c r="J22" s="3" t="s">
        <v>200</v>
      </c>
      <c r="K22" s="3" t="s">
        <v>200</v>
      </c>
      <c r="L22" s="3" t="s">
        <v>200</v>
      </c>
      <c r="M22" s="3" t="s">
        <v>200</v>
      </c>
      <c r="N22" s="3"/>
      <c r="O22" s="3"/>
    </row>
    <row r="23" spans="1:15" x14ac:dyDescent="0.25">
      <c r="A23" s="3" t="s">
        <v>207</v>
      </c>
      <c r="B23" s="3" t="s">
        <v>261</v>
      </c>
      <c r="C23" s="3" t="s">
        <v>200</v>
      </c>
      <c r="D23" s="3" t="s">
        <v>200</v>
      </c>
      <c r="E23" s="3" t="s">
        <v>200</v>
      </c>
      <c r="F23" s="3" t="s">
        <v>200</v>
      </c>
      <c r="G23" s="3">
        <v>100</v>
      </c>
      <c r="H23" s="3">
        <v>100</v>
      </c>
      <c r="I23" s="3">
        <v>100</v>
      </c>
      <c r="J23" s="3">
        <v>100</v>
      </c>
      <c r="K23" s="3" t="s">
        <v>200</v>
      </c>
      <c r="L23" s="3" t="s">
        <v>200</v>
      </c>
      <c r="M23" s="3" t="s">
        <v>200</v>
      </c>
      <c r="N23" s="3"/>
      <c r="O23" s="3"/>
    </row>
    <row r="24" spans="1:15" x14ac:dyDescent="0.25">
      <c r="A24" s="3" t="s">
        <v>218</v>
      </c>
      <c r="B24" s="3" t="s">
        <v>219</v>
      </c>
      <c r="C24" s="3" t="s">
        <v>200</v>
      </c>
      <c r="D24" s="3" t="s">
        <v>200</v>
      </c>
      <c r="E24" s="3" t="s">
        <v>200</v>
      </c>
      <c r="F24" s="3" t="s">
        <v>200</v>
      </c>
      <c r="G24" s="3" t="s">
        <v>200</v>
      </c>
      <c r="H24" s="3" t="s">
        <v>200</v>
      </c>
      <c r="I24" s="3">
        <v>100</v>
      </c>
      <c r="J24" s="3" t="s">
        <v>200</v>
      </c>
      <c r="K24" s="3" t="s">
        <v>200</v>
      </c>
      <c r="L24" s="3">
        <v>100</v>
      </c>
      <c r="M24" s="3" t="s">
        <v>200</v>
      </c>
      <c r="N24" s="3"/>
      <c r="O24" s="3"/>
    </row>
    <row r="25" spans="1:15" x14ac:dyDescent="0.25">
      <c r="A25" s="3" t="s">
        <v>218</v>
      </c>
      <c r="B25" s="3" t="s">
        <v>220</v>
      </c>
      <c r="C25" s="3" t="s">
        <v>200</v>
      </c>
      <c r="D25" s="3" t="s">
        <v>200</v>
      </c>
      <c r="E25" s="3" t="s">
        <v>200</v>
      </c>
      <c r="F25" s="3" t="s">
        <v>200</v>
      </c>
      <c r="G25" s="3" t="s">
        <v>200</v>
      </c>
      <c r="H25" s="3" t="s">
        <v>200</v>
      </c>
      <c r="I25" s="3" t="s">
        <v>200</v>
      </c>
      <c r="J25" s="3">
        <v>100</v>
      </c>
      <c r="K25" s="3">
        <v>100</v>
      </c>
      <c r="L25" s="3">
        <v>100</v>
      </c>
      <c r="M25" s="3" t="s">
        <v>200</v>
      </c>
      <c r="N25" s="3"/>
      <c r="O25" s="3"/>
    </row>
    <row r="26" spans="1:15" x14ac:dyDescent="0.25">
      <c r="A26" s="3" t="s">
        <v>218</v>
      </c>
      <c r="B26" s="3" t="s">
        <v>221</v>
      </c>
      <c r="C26" s="3" t="s">
        <v>200</v>
      </c>
      <c r="D26" s="3" t="s">
        <v>200</v>
      </c>
      <c r="E26" s="3" t="s">
        <v>200</v>
      </c>
      <c r="F26" s="3" t="s">
        <v>200</v>
      </c>
      <c r="G26" s="3" t="s">
        <v>200</v>
      </c>
      <c r="H26" s="3" t="s">
        <v>200</v>
      </c>
      <c r="I26" s="3" t="s">
        <v>200</v>
      </c>
      <c r="J26" s="3">
        <v>100</v>
      </c>
      <c r="K26" s="3">
        <v>100</v>
      </c>
      <c r="L26" s="3" t="s">
        <v>200</v>
      </c>
      <c r="M26" s="3" t="s">
        <v>200</v>
      </c>
      <c r="N26" s="3"/>
      <c r="O26" s="3"/>
    </row>
    <row r="27" spans="1:15" x14ac:dyDescent="0.25">
      <c r="A27" s="3" t="s">
        <v>222</v>
      </c>
      <c r="B27" s="3" t="s">
        <v>223</v>
      </c>
      <c r="C27" s="3" t="s">
        <v>200</v>
      </c>
      <c r="D27" s="3" t="s">
        <v>200</v>
      </c>
      <c r="E27" s="3" t="s">
        <v>200</v>
      </c>
      <c r="F27" s="3" t="s">
        <v>200</v>
      </c>
      <c r="G27" s="3" t="s">
        <v>200</v>
      </c>
      <c r="H27" s="3" t="s">
        <v>200</v>
      </c>
      <c r="I27" s="3">
        <v>70.99221</v>
      </c>
      <c r="J27" s="3" t="s">
        <v>200</v>
      </c>
      <c r="K27" s="3" t="s">
        <v>200</v>
      </c>
      <c r="L27" s="3" t="s">
        <v>200</v>
      </c>
      <c r="M27" s="3" t="s">
        <v>200</v>
      </c>
      <c r="N27" s="3"/>
      <c r="O27" s="3"/>
    </row>
    <row r="28" spans="1:15" x14ac:dyDescent="0.25">
      <c r="A28" s="3" t="s">
        <v>222</v>
      </c>
      <c r="B28" s="3" t="s">
        <v>249</v>
      </c>
      <c r="C28" s="3" t="s">
        <v>200</v>
      </c>
      <c r="D28" s="3" t="s">
        <v>200</v>
      </c>
      <c r="E28" s="3" t="s">
        <v>200</v>
      </c>
      <c r="F28" s="3">
        <v>90.322580000000002</v>
      </c>
      <c r="G28" s="3" t="s">
        <v>200</v>
      </c>
      <c r="H28" s="3" t="s">
        <v>200</v>
      </c>
      <c r="I28" s="3" t="s">
        <v>200</v>
      </c>
      <c r="J28" s="3" t="s">
        <v>200</v>
      </c>
      <c r="K28" s="3" t="s">
        <v>200</v>
      </c>
      <c r="L28" s="3" t="s">
        <v>200</v>
      </c>
      <c r="M28" s="3" t="s">
        <v>200</v>
      </c>
      <c r="N28" s="3"/>
      <c r="O28" s="3"/>
    </row>
    <row r="29" spans="1:15" x14ac:dyDescent="0.25">
      <c r="A29" s="3" t="s">
        <v>222</v>
      </c>
      <c r="B29" s="3" t="s">
        <v>251</v>
      </c>
      <c r="C29" s="3" t="s">
        <v>200</v>
      </c>
      <c r="D29" s="3" t="s">
        <v>200</v>
      </c>
      <c r="E29" s="3" t="s">
        <v>200</v>
      </c>
      <c r="F29" s="3" t="s">
        <v>200</v>
      </c>
      <c r="G29" s="3" t="s">
        <v>200</v>
      </c>
      <c r="H29" s="3">
        <v>114.57332</v>
      </c>
      <c r="I29" s="3" t="s">
        <v>200</v>
      </c>
      <c r="J29" s="3" t="s">
        <v>200</v>
      </c>
      <c r="K29" s="3" t="s">
        <v>200</v>
      </c>
      <c r="L29" s="3" t="s">
        <v>200</v>
      </c>
      <c r="M29" s="3" t="s">
        <v>200</v>
      </c>
      <c r="N29" s="3"/>
      <c r="O29" s="3"/>
    </row>
    <row r="30" spans="1:15" x14ac:dyDescent="0.25">
      <c r="A30" s="3" t="s">
        <v>228</v>
      </c>
      <c r="B30" s="3" t="s">
        <v>229</v>
      </c>
      <c r="C30" s="3" t="s">
        <v>200</v>
      </c>
      <c r="D30" s="3" t="s">
        <v>200</v>
      </c>
      <c r="E30" s="3" t="s">
        <v>200</v>
      </c>
      <c r="F30" s="3">
        <v>29.872430000000001</v>
      </c>
      <c r="G30" s="3">
        <v>32.692990000000002</v>
      </c>
      <c r="H30" s="3" t="s">
        <v>200</v>
      </c>
      <c r="I30" s="3" t="s">
        <v>200</v>
      </c>
      <c r="J30" s="3" t="s">
        <v>200</v>
      </c>
      <c r="K30" s="3" t="s">
        <v>200</v>
      </c>
      <c r="L30" s="3" t="s">
        <v>200</v>
      </c>
      <c r="M30" s="3" t="s">
        <v>200</v>
      </c>
      <c r="N30" s="3"/>
      <c r="O30" s="3"/>
    </row>
    <row r="31" spans="1:15" x14ac:dyDescent="0.25">
      <c r="A31" s="3" t="s">
        <v>228</v>
      </c>
      <c r="B31" s="3" t="s">
        <v>230</v>
      </c>
      <c r="C31" s="3" t="s">
        <v>200</v>
      </c>
      <c r="D31" s="3" t="s">
        <v>200</v>
      </c>
      <c r="E31" s="3" t="s">
        <v>200</v>
      </c>
      <c r="F31" s="3" t="s">
        <v>200</v>
      </c>
      <c r="G31" s="3" t="s">
        <v>200</v>
      </c>
      <c r="H31" s="3" t="s">
        <v>200</v>
      </c>
      <c r="I31" s="3">
        <v>98.565690000000004</v>
      </c>
      <c r="J31" s="3">
        <v>98.992609999999999</v>
      </c>
      <c r="K31" s="3">
        <v>98.997640000000004</v>
      </c>
      <c r="L31" s="3">
        <v>99.177850000000007</v>
      </c>
      <c r="M31" s="3" t="s">
        <v>200</v>
      </c>
      <c r="N31" s="3"/>
      <c r="O31" s="3"/>
    </row>
    <row r="32" spans="1:15" x14ac:dyDescent="0.25">
      <c r="A32" s="3" t="s">
        <v>228</v>
      </c>
      <c r="B32" s="3" t="s">
        <v>231</v>
      </c>
      <c r="C32" s="3" t="s">
        <v>200</v>
      </c>
      <c r="D32" s="3" t="s">
        <v>200</v>
      </c>
      <c r="E32" s="3" t="s">
        <v>200</v>
      </c>
      <c r="F32" s="3" t="s">
        <v>200</v>
      </c>
      <c r="G32" s="3">
        <v>74.733639999999994</v>
      </c>
      <c r="H32" s="3" t="s">
        <v>200</v>
      </c>
      <c r="I32" s="3" t="s">
        <v>200</v>
      </c>
      <c r="J32" s="3">
        <v>100</v>
      </c>
      <c r="K32" s="3">
        <v>100</v>
      </c>
      <c r="L32" s="3" t="s">
        <v>200</v>
      </c>
      <c r="M32" s="3" t="s">
        <v>200</v>
      </c>
      <c r="N32" s="3"/>
      <c r="O32" s="3"/>
    </row>
    <row r="33" spans="1:15" x14ac:dyDescent="0.25">
      <c r="A33" s="3" t="s">
        <v>228</v>
      </c>
      <c r="B33" s="3" t="s">
        <v>233</v>
      </c>
      <c r="C33" s="3" t="s">
        <v>200</v>
      </c>
      <c r="D33" s="3" t="s">
        <v>200</v>
      </c>
      <c r="E33" s="3" t="s">
        <v>200</v>
      </c>
      <c r="F33" s="3" t="s">
        <v>200</v>
      </c>
      <c r="G33" s="3">
        <v>94.478530000000006</v>
      </c>
      <c r="H33" s="3">
        <v>92.462310000000002</v>
      </c>
      <c r="I33" s="3" t="s">
        <v>200</v>
      </c>
      <c r="J33" s="3">
        <v>98.4375</v>
      </c>
      <c r="K33" s="3">
        <v>100</v>
      </c>
      <c r="L33" s="3">
        <v>97.213620000000006</v>
      </c>
      <c r="M33" s="3" t="s">
        <v>200</v>
      </c>
      <c r="N33" s="3"/>
      <c r="O33" s="3"/>
    </row>
    <row r="34" spans="1:15" x14ac:dyDescent="0.25">
      <c r="A34" s="3" t="s">
        <v>228</v>
      </c>
      <c r="B34" s="3" t="s">
        <v>234</v>
      </c>
      <c r="C34" s="3" t="s">
        <v>200</v>
      </c>
      <c r="D34" s="3" t="s">
        <v>200</v>
      </c>
      <c r="E34" s="3" t="s">
        <v>200</v>
      </c>
      <c r="F34" s="3" t="s">
        <v>200</v>
      </c>
      <c r="G34" s="3">
        <v>83.159589999999994</v>
      </c>
      <c r="H34" s="3">
        <v>84.760329999999996</v>
      </c>
      <c r="I34" s="3" t="s">
        <v>200</v>
      </c>
      <c r="J34" s="3">
        <v>95.058480000000003</v>
      </c>
      <c r="K34" s="3">
        <v>91.803110000000004</v>
      </c>
      <c r="L34" s="3" t="s">
        <v>200</v>
      </c>
      <c r="M34" s="3" t="s">
        <v>200</v>
      </c>
      <c r="N34" s="3"/>
      <c r="O34" s="3"/>
    </row>
    <row r="35" spans="1:15" x14ac:dyDescent="0.25">
      <c r="A35" s="3" t="s">
        <v>228</v>
      </c>
      <c r="B35" s="3" t="s">
        <v>236</v>
      </c>
      <c r="C35" s="3" t="s">
        <v>200</v>
      </c>
      <c r="D35" s="3" t="s">
        <v>200</v>
      </c>
      <c r="E35" s="3" t="s">
        <v>200</v>
      </c>
      <c r="F35" s="3" t="s">
        <v>200</v>
      </c>
      <c r="G35" s="3" t="s">
        <v>200</v>
      </c>
      <c r="H35" s="3">
        <v>71.764709999999994</v>
      </c>
      <c r="I35" s="3" t="s">
        <v>200</v>
      </c>
      <c r="J35" s="3" t="s">
        <v>200</v>
      </c>
      <c r="K35" s="3" t="s">
        <v>200</v>
      </c>
      <c r="L35" s="3" t="s">
        <v>200</v>
      </c>
      <c r="M35" s="3" t="s">
        <v>200</v>
      </c>
      <c r="N35" s="3"/>
      <c r="O35" s="3"/>
    </row>
    <row r="36" spans="1:15" x14ac:dyDescent="0.25">
      <c r="A36" s="3" t="s">
        <v>228</v>
      </c>
      <c r="B36" s="3" t="s">
        <v>238</v>
      </c>
      <c r="C36" s="3" t="s">
        <v>200</v>
      </c>
      <c r="D36" s="3" t="s">
        <v>200</v>
      </c>
      <c r="E36" s="3" t="s">
        <v>200</v>
      </c>
      <c r="F36" s="3">
        <v>100</v>
      </c>
      <c r="G36" s="3">
        <v>100</v>
      </c>
      <c r="H36" s="3">
        <v>100</v>
      </c>
      <c r="I36" s="3">
        <v>100</v>
      </c>
      <c r="J36" s="3">
        <v>100</v>
      </c>
      <c r="K36" s="3">
        <v>100</v>
      </c>
      <c r="L36" s="3" t="s">
        <v>200</v>
      </c>
      <c r="M36" s="3" t="s">
        <v>200</v>
      </c>
      <c r="N36" s="3"/>
      <c r="O36" s="3"/>
    </row>
    <row r="37" spans="1:15" x14ac:dyDescent="0.25">
      <c r="A37" s="3" t="s">
        <v>228</v>
      </c>
      <c r="B37" s="3" t="s">
        <v>240</v>
      </c>
      <c r="C37" s="3" t="s">
        <v>200</v>
      </c>
      <c r="D37" s="3" t="s">
        <v>200</v>
      </c>
      <c r="E37" s="3" t="s">
        <v>200</v>
      </c>
      <c r="F37" s="3">
        <v>57.92</v>
      </c>
      <c r="G37" s="3" t="s">
        <v>200</v>
      </c>
      <c r="H37" s="3" t="s">
        <v>200</v>
      </c>
      <c r="I37" s="3" t="s">
        <v>200</v>
      </c>
      <c r="J37" s="3" t="s">
        <v>200</v>
      </c>
      <c r="K37" s="3" t="s">
        <v>200</v>
      </c>
      <c r="L37" s="3">
        <v>50.795589999999997</v>
      </c>
      <c r="M37" s="3" t="s">
        <v>200</v>
      </c>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269</v>
      </c>
    </row>
    <row r="8" spans="1:15" x14ac:dyDescent="0.25">
      <c r="A8" t="s">
        <v>270</v>
      </c>
    </row>
    <row r="9" spans="1:15" x14ac:dyDescent="0.25">
      <c r="A9" t="s">
        <v>282</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75.018230000000003</v>
      </c>
      <c r="H14" s="3" t="s">
        <v>200</v>
      </c>
      <c r="I14" s="3" t="s">
        <v>200</v>
      </c>
      <c r="J14" s="3" t="s">
        <v>200</v>
      </c>
      <c r="K14" s="3">
        <v>93.985740000000007</v>
      </c>
      <c r="L14" s="3">
        <v>99.739850000000004</v>
      </c>
      <c r="M14" s="3" t="s">
        <v>200</v>
      </c>
      <c r="N14" s="3"/>
      <c r="O14" s="3"/>
    </row>
    <row r="15" spans="1:15" x14ac:dyDescent="0.25">
      <c r="A15" s="3" t="s">
        <v>198</v>
      </c>
      <c r="B15" s="3" t="s">
        <v>201</v>
      </c>
      <c r="C15" s="3" t="s">
        <v>200</v>
      </c>
      <c r="D15" s="3" t="s">
        <v>200</v>
      </c>
      <c r="E15" s="3" t="s">
        <v>200</v>
      </c>
      <c r="F15" s="3">
        <v>65.005210000000005</v>
      </c>
      <c r="G15" s="3" t="s">
        <v>200</v>
      </c>
      <c r="H15" s="3">
        <v>50.754910000000002</v>
      </c>
      <c r="I15" s="3">
        <v>51.220280000000002</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t="s">
        <v>200</v>
      </c>
      <c r="H16" s="3" t="s">
        <v>200</v>
      </c>
      <c r="I16" s="3">
        <v>41.45149</v>
      </c>
      <c r="J16" s="3" t="s">
        <v>200</v>
      </c>
      <c r="K16" s="3">
        <v>49.712290000000003</v>
      </c>
      <c r="L16" s="3" t="s">
        <v>200</v>
      </c>
      <c r="M16" s="3" t="s">
        <v>200</v>
      </c>
      <c r="N16" s="3"/>
      <c r="O16" s="3"/>
    </row>
    <row r="17" spans="1:15" x14ac:dyDescent="0.25">
      <c r="A17" s="3" t="s">
        <v>207</v>
      </c>
      <c r="B17" s="3" t="s">
        <v>245</v>
      </c>
      <c r="C17" s="3" t="s">
        <v>200</v>
      </c>
      <c r="D17" s="3" t="s">
        <v>200</v>
      </c>
      <c r="E17" s="3" t="s">
        <v>200</v>
      </c>
      <c r="F17" s="3" t="s">
        <v>200</v>
      </c>
      <c r="G17" s="3" t="s">
        <v>200</v>
      </c>
      <c r="H17" s="3">
        <v>100</v>
      </c>
      <c r="I17" s="3">
        <v>100</v>
      </c>
      <c r="J17" s="3">
        <v>100</v>
      </c>
      <c r="K17" s="3">
        <v>100</v>
      </c>
      <c r="L17" s="3">
        <v>100</v>
      </c>
      <c r="M17" s="3" t="s">
        <v>200</v>
      </c>
      <c r="N17" s="3"/>
      <c r="O17" s="3"/>
    </row>
    <row r="18" spans="1:15" x14ac:dyDescent="0.25">
      <c r="A18" s="3" t="s">
        <v>207</v>
      </c>
      <c r="B18" s="3" t="s">
        <v>209</v>
      </c>
      <c r="C18" s="3" t="s">
        <v>200</v>
      </c>
      <c r="D18" s="3" t="s">
        <v>200</v>
      </c>
      <c r="E18" s="3" t="s">
        <v>200</v>
      </c>
      <c r="F18" s="3">
        <v>79.198089999999993</v>
      </c>
      <c r="G18" s="3">
        <v>79.010750000000002</v>
      </c>
      <c r="H18" s="3">
        <v>78.81635</v>
      </c>
      <c r="I18" s="3" t="s">
        <v>200</v>
      </c>
      <c r="J18" s="3">
        <v>81.275630000000007</v>
      </c>
      <c r="K18" s="3">
        <v>78.690629999999999</v>
      </c>
      <c r="L18" s="3" t="s">
        <v>200</v>
      </c>
      <c r="M18" s="3" t="s">
        <v>200</v>
      </c>
      <c r="N18" s="3"/>
      <c r="O18" s="3"/>
    </row>
    <row r="19" spans="1:15" x14ac:dyDescent="0.25">
      <c r="A19" s="3" t="s">
        <v>207</v>
      </c>
      <c r="B19" s="3" t="s">
        <v>257</v>
      </c>
      <c r="C19" s="3" t="s">
        <v>200</v>
      </c>
      <c r="D19" s="3" t="s">
        <v>200</v>
      </c>
      <c r="E19" s="3" t="s">
        <v>200</v>
      </c>
      <c r="F19" s="3" t="s">
        <v>200</v>
      </c>
      <c r="G19" s="3" t="s">
        <v>200</v>
      </c>
      <c r="H19" s="3">
        <v>90.4863</v>
      </c>
      <c r="I19" s="3" t="s">
        <v>200</v>
      </c>
      <c r="J19" s="3" t="s">
        <v>200</v>
      </c>
      <c r="K19" s="3" t="s">
        <v>200</v>
      </c>
      <c r="L19" s="3" t="s">
        <v>200</v>
      </c>
      <c r="M19" s="3" t="s">
        <v>200</v>
      </c>
      <c r="N19" s="3"/>
      <c r="O19" s="3"/>
    </row>
    <row r="20" spans="1:15" x14ac:dyDescent="0.25">
      <c r="A20" s="3" t="s">
        <v>207</v>
      </c>
      <c r="B20" s="3" t="s">
        <v>211</v>
      </c>
      <c r="C20" s="3" t="s">
        <v>200</v>
      </c>
      <c r="D20" s="3" t="s">
        <v>200</v>
      </c>
      <c r="E20" s="3" t="s">
        <v>200</v>
      </c>
      <c r="F20" s="3" t="s">
        <v>200</v>
      </c>
      <c r="G20" s="3" t="s">
        <v>200</v>
      </c>
      <c r="H20" s="3" t="s">
        <v>200</v>
      </c>
      <c r="I20" s="3" t="s">
        <v>200</v>
      </c>
      <c r="J20" s="3">
        <v>64.171629999999993</v>
      </c>
      <c r="K20" s="3">
        <v>58.360950000000003</v>
      </c>
      <c r="L20" s="3" t="s">
        <v>200</v>
      </c>
      <c r="M20" s="3" t="s">
        <v>200</v>
      </c>
      <c r="N20" s="3"/>
      <c r="O20" s="3"/>
    </row>
    <row r="21" spans="1:15" x14ac:dyDescent="0.25">
      <c r="A21" s="3" t="s">
        <v>207</v>
      </c>
      <c r="B21" s="3" t="s">
        <v>213</v>
      </c>
      <c r="C21" s="3" t="s">
        <v>200</v>
      </c>
      <c r="D21" s="3" t="s">
        <v>200</v>
      </c>
      <c r="E21" s="3" t="s">
        <v>200</v>
      </c>
      <c r="F21" s="3" t="s">
        <v>200</v>
      </c>
      <c r="G21" s="3" t="s">
        <v>200</v>
      </c>
      <c r="H21" s="3" t="s">
        <v>200</v>
      </c>
      <c r="I21" s="3" t="s">
        <v>200</v>
      </c>
      <c r="J21" s="3">
        <v>84.030889999999999</v>
      </c>
      <c r="K21" s="3" t="s">
        <v>200</v>
      </c>
      <c r="L21" s="3" t="s">
        <v>200</v>
      </c>
      <c r="M21" s="3" t="s">
        <v>200</v>
      </c>
      <c r="N21" s="3"/>
      <c r="O21" s="3"/>
    </row>
    <row r="22" spans="1:15" x14ac:dyDescent="0.25">
      <c r="A22" s="3" t="s">
        <v>207</v>
      </c>
      <c r="B22" s="3" t="s">
        <v>215</v>
      </c>
      <c r="C22" s="3" t="s">
        <v>200</v>
      </c>
      <c r="D22" s="3" t="s">
        <v>200</v>
      </c>
      <c r="E22" s="3" t="s">
        <v>200</v>
      </c>
      <c r="F22" s="3" t="s">
        <v>200</v>
      </c>
      <c r="G22" s="3" t="s">
        <v>200</v>
      </c>
      <c r="H22" s="3">
        <v>49.200980000000001</v>
      </c>
      <c r="I22" s="3" t="s">
        <v>200</v>
      </c>
      <c r="J22" s="3" t="s">
        <v>200</v>
      </c>
      <c r="K22" s="3" t="s">
        <v>200</v>
      </c>
      <c r="L22" s="3" t="s">
        <v>200</v>
      </c>
      <c r="M22" s="3" t="s">
        <v>200</v>
      </c>
      <c r="N22" s="3"/>
      <c r="O22" s="3"/>
    </row>
    <row r="23" spans="1:15" x14ac:dyDescent="0.25">
      <c r="A23" s="3" t="s">
        <v>207</v>
      </c>
      <c r="B23" s="3" t="s">
        <v>261</v>
      </c>
      <c r="C23" s="3" t="s">
        <v>200</v>
      </c>
      <c r="D23" s="3" t="s">
        <v>200</v>
      </c>
      <c r="E23" s="3" t="s">
        <v>200</v>
      </c>
      <c r="F23" s="3" t="s">
        <v>200</v>
      </c>
      <c r="G23" s="3">
        <v>100</v>
      </c>
      <c r="H23" s="3">
        <v>100</v>
      </c>
      <c r="I23" s="3">
        <v>100</v>
      </c>
      <c r="J23" s="3">
        <v>100</v>
      </c>
      <c r="K23" s="3" t="s">
        <v>200</v>
      </c>
      <c r="L23" s="3" t="s">
        <v>200</v>
      </c>
      <c r="M23" s="3" t="s">
        <v>200</v>
      </c>
      <c r="N23" s="3"/>
      <c r="O23" s="3"/>
    </row>
    <row r="24" spans="1:15" x14ac:dyDescent="0.25">
      <c r="A24" s="3" t="s">
        <v>218</v>
      </c>
      <c r="B24" s="3" t="s">
        <v>219</v>
      </c>
      <c r="C24" s="3" t="s">
        <v>200</v>
      </c>
      <c r="D24" s="3" t="s">
        <v>200</v>
      </c>
      <c r="E24" s="3" t="s">
        <v>200</v>
      </c>
      <c r="F24" s="3" t="s">
        <v>200</v>
      </c>
      <c r="G24" s="3" t="s">
        <v>200</v>
      </c>
      <c r="H24" s="3" t="s">
        <v>200</v>
      </c>
      <c r="I24" s="3">
        <v>100</v>
      </c>
      <c r="J24" s="3" t="s">
        <v>200</v>
      </c>
      <c r="K24" s="3" t="s">
        <v>200</v>
      </c>
      <c r="L24" s="3">
        <v>100</v>
      </c>
      <c r="M24" s="3" t="s">
        <v>200</v>
      </c>
      <c r="N24" s="3"/>
      <c r="O24" s="3"/>
    </row>
    <row r="25" spans="1:15" x14ac:dyDescent="0.25">
      <c r="A25" s="3" t="s">
        <v>218</v>
      </c>
      <c r="B25" s="3" t="s">
        <v>220</v>
      </c>
      <c r="C25" s="3" t="s">
        <v>200</v>
      </c>
      <c r="D25" s="3" t="s">
        <v>200</v>
      </c>
      <c r="E25" s="3" t="s">
        <v>200</v>
      </c>
      <c r="F25" s="3" t="s">
        <v>200</v>
      </c>
      <c r="G25" s="3" t="s">
        <v>200</v>
      </c>
      <c r="H25" s="3" t="s">
        <v>200</v>
      </c>
      <c r="I25" s="3" t="s">
        <v>200</v>
      </c>
      <c r="J25" s="3">
        <v>100</v>
      </c>
      <c r="K25" s="3">
        <v>100</v>
      </c>
      <c r="L25" s="3">
        <v>100</v>
      </c>
      <c r="M25" s="3" t="s">
        <v>200</v>
      </c>
      <c r="N25" s="3"/>
      <c r="O25" s="3"/>
    </row>
    <row r="26" spans="1:15" x14ac:dyDescent="0.25">
      <c r="A26" s="3" t="s">
        <v>218</v>
      </c>
      <c r="B26" s="3" t="s">
        <v>221</v>
      </c>
      <c r="C26" s="3" t="s">
        <v>200</v>
      </c>
      <c r="D26" s="3" t="s">
        <v>200</v>
      </c>
      <c r="E26" s="3" t="s">
        <v>200</v>
      </c>
      <c r="F26" s="3" t="s">
        <v>200</v>
      </c>
      <c r="G26" s="3" t="s">
        <v>200</v>
      </c>
      <c r="H26" s="3" t="s">
        <v>200</v>
      </c>
      <c r="I26" s="3" t="s">
        <v>200</v>
      </c>
      <c r="J26" s="3">
        <v>100</v>
      </c>
      <c r="K26" s="3">
        <v>100</v>
      </c>
      <c r="L26" s="3" t="s">
        <v>200</v>
      </c>
      <c r="M26" s="3" t="s">
        <v>200</v>
      </c>
      <c r="N26" s="3"/>
      <c r="O26" s="3"/>
    </row>
    <row r="27" spans="1:15" x14ac:dyDescent="0.25">
      <c r="A27" s="3" t="s">
        <v>222</v>
      </c>
      <c r="B27" s="3" t="s">
        <v>223</v>
      </c>
      <c r="C27" s="3" t="s">
        <v>200</v>
      </c>
      <c r="D27" s="3" t="s">
        <v>200</v>
      </c>
      <c r="E27" s="3" t="s">
        <v>200</v>
      </c>
      <c r="F27" s="3" t="s">
        <v>200</v>
      </c>
      <c r="G27" s="3" t="s">
        <v>200</v>
      </c>
      <c r="H27" s="3" t="s">
        <v>200</v>
      </c>
      <c r="I27" s="3">
        <v>70.996279999999999</v>
      </c>
      <c r="J27" s="3" t="s">
        <v>200</v>
      </c>
      <c r="K27" s="3" t="s">
        <v>200</v>
      </c>
      <c r="L27" s="3" t="s">
        <v>200</v>
      </c>
      <c r="M27" s="3" t="s">
        <v>200</v>
      </c>
      <c r="N27" s="3"/>
      <c r="O27" s="3"/>
    </row>
    <row r="28" spans="1:15" x14ac:dyDescent="0.25">
      <c r="A28" s="3" t="s">
        <v>222</v>
      </c>
      <c r="B28" s="3" t="s">
        <v>249</v>
      </c>
      <c r="C28" s="3" t="s">
        <v>200</v>
      </c>
      <c r="D28" s="3" t="s">
        <v>200</v>
      </c>
      <c r="E28" s="3" t="s">
        <v>200</v>
      </c>
      <c r="F28" s="3">
        <v>86.369429999999994</v>
      </c>
      <c r="G28" s="3" t="s">
        <v>200</v>
      </c>
      <c r="H28" s="3" t="s">
        <v>200</v>
      </c>
      <c r="I28" s="3" t="s">
        <v>200</v>
      </c>
      <c r="J28" s="3" t="s">
        <v>200</v>
      </c>
      <c r="K28" s="3" t="s">
        <v>200</v>
      </c>
      <c r="L28" s="3" t="s">
        <v>200</v>
      </c>
      <c r="M28" s="3" t="s">
        <v>200</v>
      </c>
      <c r="N28" s="3"/>
      <c r="O28" s="3"/>
    </row>
    <row r="29" spans="1:15" x14ac:dyDescent="0.25">
      <c r="A29" s="3" t="s">
        <v>222</v>
      </c>
      <c r="B29" s="3" t="s">
        <v>251</v>
      </c>
      <c r="C29" s="3" t="s">
        <v>200</v>
      </c>
      <c r="D29" s="3" t="s">
        <v>200</v>
      </c>
      <c r="E29" s="3" t="s">
        <v>200</v>
      </c>
      <c r="F29" s="3" t="s">
        <v>200</v>
      </c>
      <c r="G29" s="3" t="s">
        <v>200</v>
      </c>
      <c r="H29" s="3">
        <v>88.646119999999996</v>
      </c>
      <c r="I29" s="3" t="s">
        <v>200</v>
      </c>
      <c r="J29" s="3" t="s">
        <v>200</v>
      </c>
      <c r="K29" s="3" t="s">
        <v>200</v>
      </c>
      <c r="L29" s="3" t="s">
        <v>200</v>
      </c>
      <c r="M29" s="3" t="s">
        <v>200</v>
      </c>
      <c r="N29" s="3"/>
      <c r="O29" s="3"/>
    </row>
    <row r="30" spans="1:15" x14ac:dyDescent="0.25">
      <c r="A30" s="3" t="s">
        <v>228</v>
      </c>
      <c r="B30" s="3" t="s">
        <v>229</v>
      </c>
      <c r="C30" s="3" t="s">
        <v>200</v>
      </c>
      <c r="D30" s="3" t="s">
        <v>200</v>
      </c>
      <c r="E30" s="3" t="s">
        <v>200</v>
      </c>
      <c r="F30" s="3">
        <v>19.895610000000001</v>
      </c>
      <c r="G30" s="3">
        <v>32.951369999999997</v>
      </c>
      <c r="H30" s="3" t="s">
        <v>200</v>
      </c>
      <c r="I30" s="3" t="s">
        <v>200</v>
      </c>
      <c r="J30" s="3" t="s">
        <v>200</v>
      </c>
      <c r="K30" s="3" t="s">
        <v>200</v>
      </c>
      <c r="L30" s="3" t="s">
        <v>200</v>
      </c>
      <c r="M30" s="3" t="s">
        <v>200</v>
      </c>
      <c r="N30" s="3"/>
      <c r="O30" s="3"/>
    </row>
    <row r="31" spans="1:15" x14ac:dyDescent="0.25">
      <c r="A31" s="3" t="s">
        <v>228</v>
      </c>
      <c r="B31" s="3" t="s">
        <v>230</v>
      </c>
      <c r="C31" s="3" t="s">
        <v>200</v>
      </c>
      <c r="D31" s="3" t="s">
        <v>200</v>
      </c>
      <c r="E31" s="3" t="s">
        <v>200</v>
      </c>
      <c r="F31" s="3" t="s">
        <v>200</v>
      </c>
      <c r="G31" s="3" t="s">
        <v>200</v>
      </c>
      <c r="H31" s="3" t="s">
        <v>200</v>
      </c>
      <c r="I31" s="3">
        <v>97.920900000000003</v>
      </c>
      <c r="J31" s="3">
        <v>98.461960000000005</v>
      </c>
      <c r="K31" s="3">
        <v>98.429950000000005</v>
      </c>
      <c r="L31" s="3">
        <v>98.881510000000006</v>
      </c>
      <c r="M31" s="3" t="s">
        <v>200</v>
      </c>
      <c r="N31" s="3"/>
      <c r="O31" s="3"/>
    </row>
    <row r="32" spans="1:15" x14ac:dyDescent="0.25">
      <c r="A32" s="3" t="s">
        <v>228</v>
      </c>
      <c r="B32" s="3" t="s">
        <v>231</v>
      </c>
      <c r="C32" s="3" t="s">
        <v>200</v>
      </c>
      <c r="D32" s="3" t="s">
        <v>200</v>
      </c>
      <c r="E32" s="3" t="s">
        <v>200</v>
      </c>
      <c r="F32" s="3" t="s">
        <v>200</v>
      </c>
      <c r="G32" s="3">
        <v>62.039050000000003</v>
      </c>
      <c r="H32" s="3" t="s">
        <v>200</v>
      </c>
      <c r="I32" s="3" t="s">
        <v>200</v>
      </c>
      <c r="J32" s="3">
        <v>100</v>
      </c>
      <c r="K32" s="3">
        <v>100</v>
      </c>
      <c r="L32" s="3" t="s">
        <v>200</v>
      </c>
      <c r="M32" s="3" t="s">
        <v>200</v>
      </c>
      <c r="N32" s="3"/>
      <c r="O32" s="3"/>
    </row>
    <row r="33" spans="1:15" x14ac:dyDescent="0.25">
      <c r="A33" s="3" t="s">
        <v>228</v>
      </c>
      <c r="B33" s="3" t="s">
        <v>233</v>
      </c>
      <c r="C33" s="3" t="s">
        <v>200</v>
      </c>
      <c r="D33" s="3" t="s">
        <v>200</v>
      </c>
      <c r="E33" s="3" t="s">
        <v>200</v>
      </c>
      <c r="F33" s="3" t="s">
        <v>200</v>
      </c>
      <c r="G33" s="3">
        <v>94.458759999999998</v>
      </c>
      <c r="H33" s="3">
        <v>94.207480000000004</v>
      </c>
      <c r="I33" s="3" t="s">
        <v>200</v>
      </c>
      <c r="J33" s="3">
        <v>95.933009999999996</v>
      </c>
      <c r="K33" s="3">
        <v>100</v>
      </c>
      <c r="L33" s="3">
        <v>97.014930000000007</v>
      </c>
      <c r="M33" s="3" t="s">
        <v>200</v>
      </c>
      <c r="N33" s="3"/>
      <c r="O33" s="3"/>
    </row>
    <row r="34" spans="1:15" x14ac:dyDescent="0.25">
      <c r="A34" s="3" t="s">
        <v>228</v>
      </c>
      <c r="B34" s="3" t="s">
        <v>234</v>
      </c>
      <c r="C34" s="3" t="s">
        <v>200</v>
      </c>
      <c r="D34" s="3" t="s">
        <v>200</v>
      </c>
      <c r="E34" s="3" t="s">
        <v>200</v>
      </c>
      <c r="F34" s="3" t="s">
        <v>200</v>
      </c>
      <c r="G34" s="3">
        <v>78.500060000000005</v>
      </c>
      <c r="H34" s="3">
        <v>80.496600000000001</v>
      </c>
      <c r="I34" s="3" t="s">
        <v>200</v>
      </c>
      <c r="J34" s="3">
        <v>89.560670000000002</v>
      </c>
      <c r="K34" s="3">
        <v>87.178520000000006</v>
      </c>
      <c r="L34" s="3" t="s">
        <v>200</v>
      </c>
      <c r="M34" s="3" t="s">
        <v>200</v>
      </c>
      <c r="N34" s="3"/>
      <c r="O34" s="3"/>
    </row>
    <row r="35" spans="1:15" x14ac:dyDescent="0.25">
      <c r="A35" s="3" t="s">
        <v>228</v>
      </c>
      <c r="B35" s="3" t="s">
        <v>236</v>
      </c>
      <c r="C35" s="3" t="s">
        <v>200</v>
      </c>
      <c r="D35" s="3" t="s">
        <v>200</v>
      </c>
      <c r="E35" s="3" t="s">
        <v>200</v>
      </c>
      <c r="F35" s="3" t="s">
        <v>200</v>
      </c>
      <c r="G35" s="3" t="s">
        <v>200</v>
      </c>
      <c r="H35" s="3">
        <v>61.37811</v>
      </c>
      <c r="I35" s="3" t="s">
        <v>200</v>
      </c>
      <c r="J35" s="3" t="s">
        <v>200</v>
      </c>
      <c r="K35" s="3" t="s">
        <v>200</v>
      </c>
      <c r="L35" s="3" t="s">
        <v>200</v>
      </c>
      <c r="M35" s="3" t="s">
        <v>200</v>
      </c>
      <c r="N35" s="3"/>
      <c r="O35" s="3"/>
    </row>
    <row r="36" spans="1:15" x14ac:dyDescent="0.25">
      <c r="A36" s="3" t="s">
        <v>228</v>
      </c>
      <c r="B36" s="3" t="s">
        <v>238</v>
      </c>
      <c r="C36" s="3" t="s">
        <v>200</v>
      </c>
      <c r="D36" s="3" t="s">
        <v>200</v>
      </c>
      <c r="E36" s="3" t="s">
        <v>200</v>
      </c>
      <c r="F36" s="3">
        <v>100</v>
      </c>
      <c r="G36" s="3">
        <v>100</v>
      </c>
      <c r="H36" s="3">
        <v>100</v>
      </c>
      <c r="I36" s="3">
        <v>100</v>
      </c>
      <c r="J36" s="3">
        <v>100</v>
      </c>
      <c r="K36" s="3">
        <v>100</v>
      </c>
      <c r="L36" s="3" t="s">
        <v>200</v>
      </c>
      <c r="M36" s="3" t="s">
        <v>200</v>
      </c>
      <c r="N36" s="3"/>
      <c r="O36" s="3"/>
    </row>
    <row r="37" spans="1:15" x14ac:dyDescent="0.25">
      <c r="A37" s="3" t="s">
        <v>228</v>
      </c>
      <c r="B37" s="3" t="s">
        <v>240</v>
      </c>
      <c r="C37" s="3" t="s">
        <v>200</v>
      </c>
      <c r="D37" s="3" t="s">
        <v>200</v>
      </c>
      <c r="E37" s="3" t="s">
        <v>200</v>
      </c>
      <c r="F37" s="3">
        <v>57.941600000000001</v>
      </c>
      <c r="G37" s="3" t="s">
        <v>200</v>
      </c>
      <c r="H37" s="3" t="s">
        <v>200</v>
      </c>
      <c r="I37" s="3" t="s">
        <v>200</v>
      </c>
      <c r="J37" s="3" t="s">
        <v>200</v>
      </c>
      <c r="K37" s="3" t="s">
        <v>200</v>
      </c>
      <c r="L37" s="3">
        <v>39.394950000000001</v>
      </c>
      <c r="M37" s="3" t="s">
        <v>200</v>
      </c>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269</v>
      </c>
    </row>
    <row r="8" spans="1:15" x14ac:dyDescent="0.25">
      <c r="A8" t="s">
        <v>270</v>
      </c>
    </row>
    <row r="9" spans="1:15" x14ac:dyDescent="0.25">
      <c r="A9" t="s">
        <v>283</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v>68.156599999999997</v>
      </c>
      <c r="G14" s="3">
        <v>72.353729999999999</v>
      </c>
      <c r="H14" s="3">
        <v>71.058300000000003</v>
      </c>
      <c r="I14" s="3" t="s">
        <v>200</v>
      </c>
      <c r="J14" s="3" t="s">
        <v>200</v>
      </c>
      <c r="K14" s="3">
        <v>96.271479999999997</v>
      </c>
      <c r="L14" s="3">
        <v>98.872029999999995</v>
      </c>
      <c r="M14" s="3" t="s">
        <v>200</v>
      </c>
      <c r="N14" s="3"/>
      <c r="O14" s="3"/>
    </row>
    <row r="15" spans="1:15" x14ac:dyDescent="0.25">
      <c r="A15" s="3" t="s">
        <v>198</v>
      </c>
      <c r="B15" s="3" t="s">
        <v>201</v>
      </c>
      <c r="C15" s="3" t="s">
        <v>200</v>
      </c>
      <c r="D15" s="3" t="s">
        <v>200</v>
      </c>
      <c r="E15" s="3" t="s">
        <v>200</v>
      </c>
      <c r="F15" s="3">
        <v>45.642449999999997</v>
      </c>
      <c r="G15" s="3">
        <v>53.644260000000003</v>
      </c>
      <c r="H15" s="3">
        <v>53.151649999999997</v>
      </c>
      <c r="I15" s="3">
        <v>53.910519999999998</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t="s">
        <v>200</v>
      </c>
      <c r="H16" s="3" t="s">
        <v>200</v>
      </c>
      <c r="I16" s="3">
        <v>51.386850000000003</v>
      </c>
      <c r="J16" s="3" t="s">
        <v>200</v>
      </c>
      <c r="K16" s="3">
        <v>54.131489999999999</v>
      </c>
      <c r="L16" s="3">
        <v>50.769829999999999</v>
      </c>
      <c r="M16" s="3" t="s">
        <v>200</v>
      </c>
      <c r="N16" s="3"/>
      <c r="O16" s="3"/>
    </row>
    <row r="17" spans="1:15" x14ac:dyDescent="0.25">
      <c r="A17" s="3" t="s">
        <v>198</v>
      </c>
      <c r="B17" s="3" t="s">
        <v>204</v>
      </c>
      <c r="C17" s="3" t="s">
        <v>200</v>
      </c>
      <c r="D17" s="3" t="s">
        <v>200</v>
      </c>
      <c r="E17" s="3" t="s">
        <v>200</v>
      </c>
      <c r="F17" s="3" t="s">
        <v>200</v>
      </c>
      <c r="G17" s="3">
        <v>100</v>
      </c>
      <c r="H17" s="3" t="s">
        <v>200</v>
      </c>
      <c r="I17" s="3" t="s">
        <v>200</v>
      </c>
      <c r="J17" s="3" t="s">
        <v>200</v>
      </c>
      <c r="K17" s="3" t="s">
        <v>200</v>
      </c>
      <c r="L17" s="3" t="s">
        <v>200</v>
      </c>
      <c r="M17" s="3" t="s">
        <v>200</v>
      </c>
      <c r="N17" s="3"/>
      <c r="O17" s="3"/>
    </row>
    <row r="18" spans="1:15" x14ac:dyDescent="0.25">
      <c r="A18" s="3" t="s">
        <v>198</v>
      </c>
      <c r="B18" s="3" t="s">
        <v>206</v>
      </c>
      <c r="C18" s="3" t="s">
        <v>200</v>
      </c>
      <c r="D18" s="3" t="s">
        <v>200</v>
      </c>
      <c r="E18" s="3" t="s">
        <v>200</v>
      </c>
      <c r="F18" s="3" t="s">
        <v>200</v>
      </c>
      <c r="G18" s="3" t="s">
        <v>200</v>
      </c>
      <c r="H18" s="3">
        <v>25.797370000000001</v>
      </c>
      <c r="I18" s="3" t="s">
        <v>200</v>
      </c>
      <c r="J18" s="3" t="s">
        <v>200</v>
      </c>
      <c r="K18" s="3" t="s">
        <v>200</v>
      </c>
      <c r="L18" s="3" t="s">
        <v>200</v>
      </c>
      <c r="M18" s="3" t="s">
        <v>200</v>
      </c>
      <c r="N18" s="3"/>
      <c r="O18" s="3"/>
    </row>
    <row r="19" spans="1:15" x14ac:dyDescent="0.25">
      <c r="A19" s="3" t="s">
        <v>207</v>
      </c>
      <c r="B19" s="3" t="s">
        <v>245</v>
      </c>
      <c r="C19" s="3" t="s">
        <v>200</v>
      </c>
      <c r="D19" s="3" t="s">
        <v>200</v>
      </c>
      <c r="E19" s="3" t="s">
        <v>200</v>
      </c>
      <c r="F19" s="3" t="s">
        <v>200</v>
      </c>
      <c r="G19" s="3">
        <v>100</v>
      </c>
      <c r="H19" s="3">
        <v>100</v>
      </c>
      <c r="I19" s="3">
        <v>100</v>
      </c>
      <c r="J19" s="3">
        <v>100</v>
      </c>
      <c r="K19" s="3">
        <v>100</v>
      </c>
      <c r="L19" s="3">
        <v>100</v>
      </c>
      <c r="M19" s="3" t="s">
        <v>200</v>
      </c>
      <c r="N19" s="3"/>
      <c r="O19" s="3"/>
    </row>
    <row r="20" spans="1:15" x14ac:dyDescent="0.25">
      <c r="A20" s="3" t="s">
        <v>207</v>
      </c>
      <c r="B20" s="3" t="s">
        <v>209</v>
      </c>
      <c r="C20" s="3" t="s">
        <v>200</v>
      </c>
      <c r="D20" s="3" t="s">
        <v>200</v>
      </c>
      <c r="E20" s="3" t="s">
        <v>200</v>
      </c>
      <c r="F20" s="3">
        <v>83.211569999999995</v>
      </c>
      <c r="G20" s="3">
        <v>83.077849999999998</v>
      </c>
      <c r="H20" s="3">
        <v>82.980069999999998</v>
      </c>
      <c r="I20" s="3" t="s">
        <v>200</v>
      </c>
      <c r="J20" s="3">
        <v>83.816140000000004</v>
      </c>
      <c r="K20" s="3" t="s">
        <v>200</v>
      </c>
      <c r="L20" s="3" t="s">
        <v>200</v>
      </c>
      <c r="M20" s="3" t="s">
        <v>200</v>
      </c>
      <c r="N20" s="3"/>
      <c r="O20" s="3"/>
    </row>
    <row r="21" spans="1:15" x14ac:dyDescent="0.25">
      <c r="A21" s="3" t="s">
        <v>207</v>
      </c>
      <c r="B21" s="3" t="s">
        <v>211</v>
      </c>
      <c r="C21" s="3" t="s">
        <v>200</v>
      </c>
      <c r="D21" s="3" t="s">
        <v>200</v>
      </c>
      <c r="E21" s="3" t="s">
        <v>200</v>
      </c>
      <c r="F21" s="3" t="s">
        <v>200</v>
      </c>
      <c r="G21" s="3" t="s">
        <v>200</v>
      </c>
      <c r="H21" s="3" t="s">
        <v>200</v>
      </c>
      <c r="I21" s="3" t="s">
        <v>200</v>
      </c>
      <c r="J21" s="3">
        <v>86.092569999999995</v>
      </c>
      <c r="K21" s="3">
        <v>84.729579999999999</v>
      </c>
      <c r="L21" s="3" t="s">
        <v>200</v>
      </c>
      <c r="M21" s="3" t="s">
        <v>200</v>
      </c>
      <c r="N21" s="3"/>
      <c r="O21" s="3"/>
    </row>
    <row r="22" spans="1:15" x14ac:dyDescent="0.25">
      <c r="A22" s="3" t="s">
        <v>207</v>
      </c>
      <c r="B22" s="3" t="s">
        <v>212</v>
      </c>
      <c r="C22" s="3" t="s">
        <v>200</v>
      </c>
      <c r="D22" s="3" t="s">
        <v>200</v>
      </c>
      <c r="E22" s="3" t="s">
        <v>200</v>
      </c>
      <c r="F22" s="3">
        <v>86.58202</v>
      </c>
      <c r="G22" s="3">
        <v>87.472570000000005</v>
      </c>
      <c r="H22" s="3">
        <v>87.794409999999999</v>
      </c>
      <c r="I22" s="3" t="s">
        <v>200</v>
      </c>
      <c r="J22" s="3">
        <v>100</v>
      </c>
      <c r="K22" s="3">
        <v>100</v>
      </c>
      <c r="L22" s="3">
        <v>100</v>
      </c>
      <c r="M22" s="3" t="s">
        <v>200</v>
      </c>
      <c r="N22" s="3"/>
      <c r="O22" s="3"/>
    </row>
    <row r="23" spans="1:15" x14ac:dyDescent="0.25">
      <c r="A23" s="3" t="s">
        <v>207</v>
      </c>
      <c r="B23" s="3" t="s">
        <v>213</v>
      </c>
      <c r="C23" s="3" t="s">
        <v>200</v>
      </c>
      <c r="D23" s="3" t="s">
        <v>200</v>
      </c>
      <c r="E23" s="3" t="s">
        <v>200</v>
      </c>
      <c r="F23" s="3" t="s">
        <v>200</v>
      </c>
      <c r="G23" s="3">
        <v>68.568370000000002</v>
      </c>
      <c r="H23" s="3">
        <v>76.943640000000002</v>
      </c>
      <c r="I23" s="3">
        <v>77.743870000000001</v>
      </c>
      <c r="J23" s="3">
        <v>80.046030000000002</v>
      </c>
      <c r="K23" s="3" t="s">
        <v>200</v>
      </c>
      <c r="L23" s="3" t="s">
        <v>200</v>
      </c>
      <c r="M23" s="3" t="s">
        <v>200</v>
      </c>
      <c r="N23" s="3"/>
      <c r="O23" s="3"/>
    </row>
    <row r="24" spans="1:15" x14ac:dyDescent="0.25">
      <c r="A24" s="3" t="s">
        <v>207</v>
      </c>
      <c r="B24" s="3" t="s">
        <v>214</v>
      </c>
      <c r="C24" s="3" t="s">
        <v>200</v>
      </c>
      <c r="D24" s="3" t="s">
        <v>200</v>
      </c>
      <c r="E24" s="3" t="s">
        <v>200</v>
      </c>
      <c r="F24" s="3">
        <v>84.537819999999996</v>
      </c>
      <c r="G24" s="3">
        <v>86.545450000000002</v>
      </c>
      <c r="H24" s="3">
        <v>98.865480000000005</v>
      </c>
      <c r="I24" s="3">
        <v>98.589340000000007</v>
      </c>
      <c r="J24" s="3">
        <v>97.480310000000003</v>
      </c>
      <c r="K24" s="3">
        <v>98.988439999999997</v>
      </c>
      <c r="L24" s="3">
        <v>94.555869999999999</v>
      </c>
      <c r="M24" s="3" t="s">
        <v>200</v>
      </c>
      <c r="N24" s="3"/>
      <c r="O24" s="3"/>
    </row>
    <row r="25" spans="1:15" x14ac:dyDescent="0.25">
      <c r="A25" s="3" t="s">
        <v>207</v>
      </c>
      <c r="B25" s="3" t="s">
        <v>215</v>
      </c>
      <c r="C25" s="3" t="s">
        <v>200</v>
      </c>
      <c r="D25" s="3" t="s">
        <v>200</v>
      </c>
      <c r="E25" s="3" t="s">
        <v>200</v>
      </c>
      <c r="F25" s="3" t="s">
        <v>200</v>
      </c>
      <c r="G25" s="3" t="s">
        <v>200</v>
      </c>
      <c r="H25" s="3">
        <v>63.793100000000003</v>
      </c>
      <c r="I25" s="3" t="s">
        <v>200</v>
      </c>
      <c r="J25" s="3" t="s">
        <v>200</v>
      </c>
      <c r="K25" s="3" t="s">
        <v>200</v>
      </c>
      <c r="L25" s="3" t="s">
        <v>200</v>
      </c>
      <c r="M25" s="3" t="s">
        <v>200</v>
      </c>
      <c r="N25" s="3"/>
      <c r="O25" s="3"/>
    </row>
    <row r="26" spans="1:15" x14ac:dyDescent="0.25">
      <c r="A26" s="3" t="s">
        <v>207</v>
      </c>
      <c r="B26" s="3" t="s">
        <v>216</v>
      </c>
      <c r="C26" s="3" t="s">
        <v>200</v>
      </c>
      <c r="D26" s="3" t="s">
        <v>200</v>
      </c>
      <c r="E26" s="3" t="s">
        <v>200</v>
      </c>
      <c r="F26" s="3" t="s">
        <v>200</v>
      </c>
      <c r="G26" s="3">
        <v>84.638120000000001</v>
      </c>
      <c r="H26" s="3" t="s">
        <v>200</v>
      </c>
      <c r="I26" s="3" t="s">
        <v>200</v>
      </c>
      <c r="J26" s="3" t="s">
        <v>200</v>
      </c>
      <c r="K26" s="3" t="s">
        <v>200</v>
      </c>
      <c r="L26" s="3" t="s">
        <v>200</v>
      </c>
      <c r="M26" s="3" t="s">
        <v>200</v>
      </c>
      <c r="N26" s="3"/>
      <c r="O26" s="3"/>
    </row>
    <row r="27" spans="1:15" x14ac:dyDescent="0.25">
      <c r="A27" s="3" t="s">
        <v>207</v>
      </c>
      <c r="B27" s="3" t="s">
        <v>217</v>
      </c>
      <c r="C27" s="3" t="s">
        <v>200</v>
      </c>
      <c r="D27" s="3" t="s">
        <v>200</v>
      </c>
      <c r="E27" s="3" t="s">
        <v>200</v>
      </c>
      <c r="F27" s="3" t="s">
        <v>200</v>
      </c>
      <c r="G27" s="3">
        <v>96.726240000000004</v>
      </c>
      <c r="H27" s="3" t="s">
        <v>200</v>
      </c>
      <c r="I27" s="3">
        <v>100</v>
      </c>
      <c r="J27" s="3">
        <v>92.911439999999999</v>
      </c>
      <c r="K27" s="3">
        <v>98.540520000000001</v>
      </c>
      <c r="L27" s="3">
        <v>90.9756</v>
      </c>
      <c r="M27" s="3" t="s">
        <v>200</v>
      </c>
      <c r="N27" s="3"/>
      <c r="O27" s="3"/>
    </row>
    <row r="28" spans="1:15" x14ac:dyDescent="0.25">
      <c r="A28" s="3" t="s">
        <v>218</v>
      </c>
      <c r="B28" s="3" t="s">
        <v>219</v>
      </c>
      <c r="C28" s="3" t="s">
        <v>200</v>
      </c>
      <c r="D28" s="3" t="s">
        <v>200</v>
      </c>
      <c r="E28" s="3" t="s">
        <v>200</v>
      </c>
      <c r="F28" s="3" t="s">
        <v>200</v>
      </c>
      <c r="G28" s="3" t="s">
        <v>200</v>
      </c>
      <c r="H28" s="3" t="s">
        <v>200</v>
      </c>
      <c r="I28" s="3">
        <v>100</v>
      </c>
      <c r="J28" s="3" t="s">
        <v>200</v>
      </c>
      <c r="K28" s="3" t="s">
        <v>200</v>
      </c>
      <c r="L28" s="3">
        <v>100</v>
      </c>
      <c r="M28" s="3" t="s">
        <v>200</v>
      </c>
      <c r="N28" s="3"/>
      <c r="O28" s="3"/>
    </row>
    <row r="29" spans="1:15" x14ac:dyDescent="0.25">
      <c r="A29" s="3" t="s">
        <v>218</v>
      </c>
      <c r="B29" s="3" t="s">
        <v>220</v>
      </c>
      <c r="C29" s="3" t="s">
        <v>200</v>
      </c>
      <c r="D29" s="3" t="s">
        <v>200</v>
      </c>
      <c r="E29" s="3" t="s">
        <v>200</v>
      </c>
      <c r="F29" s="3" t="s">
        <v>200</v>
      </c>
      <c r="G29" s="3" t="s">
        <v>200</v>
      </c>
      <c r="H29" s="3" t="s">
        <v>200</v>
      </c>
      <c r="I29" s="3" t="s">
        <v>200</v>
      </c>
      <c r="J29" s="3">
        <v>100</v>
      </c>
      <c r="K29" s="3">
        <v>100</v>
      </c>
      <c r="L29" s="3">
        <v>100</v>
      </c>
      <c r="M29" s="3" t="s">
        <v>200</v>
      </c>
      <c r="N29" s="3"/>
      <c r="O29" s="3"/>
    </row>
    <row r="30" spans="1:15" x14ac:dyDescent="0.25">
      <c r="A30" s="3" t="s">
        <v>218</v>
      </c>
      <c r="B30" s="3" t="s">
        <v>221</v>
      </c>
      <c r="C30" s="3" t="s">
        <v>200</v>
      </c>
      <c r="D30" s="3" t="s">
        <v>200</v>
      </c>
      <c r="E30" s="3" t="s">
        <v>200</v>
      </c>
      <c r="F30" s="3" t="s">
        <v>200</v>
      </c>
      <c r="G30" s="3" t="s">
        <v>200</v>
      </c>
      <c r="H30" s="3" t="s">
        <v>200</v>
      </c>
      <c r="I30" s="3" t="s">
        <v>200</v>
      </c>
      <c r="J30" s="3">
        <v>100</v>
      </c>
      <c r="K30" s="3">
        <v>100</v>
      </c>
      <c r="L30" s="3" t="s">
        <v>200</v>
      </c>
      <c r="M30" s="3" t="s">
        <v>200</v>
      </c>
      <c r="N30" s="3"/>
      <c r="O30" s="3"/>
    </row>
    <row r="31" spans="1:15" x14ac:dyDescent="0.25">
      <c r="A31" s="3" t="s">
        <v>222</v>
      </c>
      <c r="B31" s="3" t="s">
        <v>223</v>
      </c>
      <c r="C31" s="3" t="s">
        <v>200</v>
      </c>
      <c r="D31" s="3" t="s">
        <v>200</v>
      </c>
      <c r="E31" s="3" t="s">
        <v>200</v>
      </c>
      <c r="F31" s="3" t="s">
        <v>200</v>
      </c>
      <c r="G31" s="3" t="s">
        <v>200</v>
      </c>
      <c r="H31" s="3">
        <v>57.196779999999997</v>
      </c>
      <c r="I31" s="3">
        <v>52.306010000000001</v>
      </c>
      <c r="J31" s="3" t="s">
        <v>200</v>
      </c>
      <c r="K31" s="3" t="s">
        <v>200</v>
      </c>
      <c r="L31" s="3" t="s">
        <v>200</v>
      </c>
      <c r="M31" s="3" t="s">
        <v>200</v>
      </c>
      <c r="N31" s="3"/>
      <c r="O31" s="3"/>
    </row>
    <row r="32" spans="1:15" x14ac:dyDescent="0.25">
      <c r="A32" s="3" t="s">
        <v>222</v>
      </c>
      <c r="B32" s="3" t="s">
        <v>225</v>
      </c>
      <c r="C32" s="3" t="s">
        <v>200</v>
      </c>
      <c r="D32" s="3" t="s">
        <v>200</v>
      </c>
      <c r="E32" s="3" t="s">
        <v>200</v>
      </c>
      <c r="F32" s="3">
        <v>75.577610000000007</v>
      </c>
      <c r="G32" s="3">
        <v>74.734260000000006</v>
      </c>
      <c r="H32" s="3">
        <v>72.602959999999996</v>
      </c>
      <c r="I32" s="3">
        <v>73.026129999999995</v>
      </c>
      <c r="J32" s="3" t="s">
        <v>200</v>
      </c>
      <c r="K32" s="3" t="s">
        <v>200</v>
      </c>
      <c r="L32" s="3" t="s">
        <v>200</v>
      </c>
      <c r="M32" s="3" t="s">
        <v>200</v>
      </c>
      <c r="N32" s="3"/>
      <c r="O32" s="3"/>
    </row>
    <row r="33" spans="1:15" x14ac:dyDescent="0.25">
      <c r="A33" s="3" t="s">
        <v>222</v>
      </c>
      <c r="B33" s="3" t="s">
        <v>226</v>
      </c>
      <c r="C33" s="3" t="s">
        <v>200</v>
      </c>
      <c r="D33" s="3" t="s">
        <v>200</v>
      </c>
      <c r="E33" s="3" t="s">
        <v>200</v>
      </c>
      <c r="F33" s="3" t="s">
        <v>200</v>
      </c>
      <c r="G33" s="3" t="s">
        <v>200</v>
      </c>
      <c r="H33" s="3">
        <v>100</v>
      </c>
      <c r="I33" s="3">
        <v>90.681780000000003</v>
      </c>
      <c r="J33" s="3" t="s">
        <v>200</v>
      </c>
      <c r="K33" s="3" t="s">
        <v>200</v>
      </c>
      <c r="L33" s="3" t="s">
        <v>200</v>
      </c>
      <c r="M33" s="3" t="s">
        <v>200</v>
      </c>
      <c r="N33" s="3"/>
      <c r="O33" s="3"/>
    </row>
    <row r="34" spans="1:15" x14ac:dyDescent="0.25">
      <c r="A34" s="3" t="s">
        <v>222</v>
      </c>
      <c r="B34" s="3" t="s">
        <v>248</v>
      </c>
      <c r="C34" s="3" t="s">
        <v>200</v>
      </c>
      <c r="D34" s="3" t="s">
        <v>200</v>
      </c>
      <c r="E34" s="3" t="s">
        <v>200</v>
      </c>
      <c r="F34" s="3" t="s">
        <v>200</v>
      </c>
      <c r="G34" s="3" t="s">
        <v>200</v>
      </c>
      <c r="H34" s="3" t="s">
        <v>200</v>
      </c>
      <c r="I34" s="3" t="s">
        <v>200</v>
      </c>
      <c r="J34" s="3" t="s">
        <v>200</v>
      </c>
      <c r="K34" s="3">
        <v>56.432340000000003</v>
      </c>
      <c r="L34" s="3">
        <v>57.957050000000002</v>
      </c>
      <c r="M34" s="3" t="s">
        <v>200</v>
      </c>
      <c r="N34" s="3"/>
      <c r="O34" s="3"/>
    </row>
    <row r="35" spans="1:15" x14ac:dyDescent="0.25">
      <c r="A35" s="3" t="s">
        <v>222</v>
      </c>
      <c r="B35" s="3" t="s">
        <v>249</v>
      </c>
      <c r="C35" s="3" t="s">
        <v>200</v>
      </c>
      <c r="D35" s="3" t="s">
        <v>200</v>
      </c>
      <c r="E35" s="3" t="s">
        <v>200</v>
      </c>
      <c r="F35" s="3">
        <v>76.382779999999997</v>
      </c>
      <c r="G35" s="3">
        <v>76.286209999999997</v>
      </c>
      <c r="H35" s="3">
        <v>90.732249999999993</v>
      </c>
      <c r="I35" s="3">
        <v>100</v>
      </c>
      <c r="J35" s="3" t="s">
        <v>200</v>
      </c>
      <c r="K35" s="3" t="s">
        <v>200</v>
      </c>
      <c r="L35" s="3" t="s">
        <v>200</v>
      </c>
      <c r="M35" s="3" t="s">
        <v>200</v>
      </c>
      <c r="N35" s="3"/>
      <c r="O35" s="3"/>
    </row>
    <row r="36" spans="1:15" x14ac:dyDescent="0.25">
      <c r="A36" s="3" t="s">
        <v>222</v>
      </c>
      <c r="B36" s="3" t="s">
        <v>266</v>
      </c>
      <c r="C36" s="3" t="s">
        <v>200</v>
      </c>
      <c r="D36" s="3" t="s">
        <v>200</v>
      </c>
      <c r="E36" s="3" t="s">
        <v>200</v>
      </c>
      <c r="F36" s="3" t="s">
        <v>200</v>
      </c>
      <c r="G36" s="3" t="s">
        <v>200</v>
      </c>
      <c r="H36" s="3">
        <v>79.728660000000005</v>
      </c>
      <c r="I36" s="3" t="s">
        <v>200</v>
      </c>
      <c r="J36" s="3" t="s">
        <v>200</v>
      </c>
      <c r="K36" s="3" t="s">
        <v>200</v>
      </c>
      <c r="L36" s="3" t="s">
        <v>200</v>
      </c>
      <c r="M36" s="3" t="s">
        <v>200</v>
      </c>
      <c r="N36" s="3"/>
      <c r="O36" s="3"/>
    </row>
    <row r="37" spans="1:15" x14ac:dyDescent="0.25">
      <c r="A37" s="3" t="s">
        <v>222</v>
      </c>
      <c r="B37" s="3" t="s">
        <v>227</v>
      </c>
      <c r="C37" s="3" t="s">
        <v>200</v>
      </c>
      <c r="D37" s="3" t="s">
        <v>200</v>
      </c>
      <c r="E37" s="3" t="s">
        <v>200</v>
      </c>
      <c r="F37" s="3">
        <v>49.223909999999997</v>
      </c>
      <c r="G37" s="3" t="s">
        <v>200</v>
      </c>
      <c r="H37" s="3" t="s">
        <v>200</v>
      </c>
      <c r="I37" s="3" t="s">
        <v>200</v>
      </c>
      <c r="J37" s="3" t="s">
        <v>200</v>
      </c>
      <c r="K37" s="3" t="s">
        <v>200</v>
      </c>
      <c r="L37" s="3" t="s">
        <v>200</v>
      </c>
      <c r="M37" s="3" t="s">
        <v>200</v>
      </c>
      <c r="N37" s="3"/>
      <c r="O37" s="3"/>
    </row>
    <row r="38" spans="1:15" x14ac:dyDescent="0.25">
      <c r="A38" s="3" t="s">
        <v>228</v>
      </c>
      <c r="B38" s="3" t="s">
        <v>229</v>
      </c>
      <c r="C38" s="3" t="s">
        <v>200</v>
      </c>
      <c r="D38" s="3" t="s">
        <v>200</v>
      </c>
      <c r="E38" s="3" t="s">
        <v>200</v>
      </c>
      <c r="F38" s="3" t="s">
        <v>200</v>
      </c>
      <c r="G38" s="3">
        <v>59.076279999999997</v>
      </c>
      <c r="H38" s="3" t="s">
        <v>200</v>
      </c>
      <c r="I38" s="3">
        <v>69.413669999999996</v>
      </c>
      <c r="J38" s="3" t="s">
        <v>200</v>
      </c>
      <c r="K38" s="3" t="s">
        <v>200</v>
      </c>
      <c r="L38" s="3" t="s">
        <v>200</v>
      </c>
      <c r="M38" s="3" t="s">
        <v>200</v>
      </c>
      <c r="N38" s="3"/>
      <c r="O38" s="3"/>
    </row>
    <row r="39" spans="1:15" x14ac:dyDescent="0.25">
      <c r="A39" s="3" t="s">
        <v>228</v>
      </c>
      <c r="B39" s="3" t="s">
        <v>230</v>
      </c>
      <c r="C39" s="3" t="s">
        <v>200</v>
      </c>
      <c r="D39" s="3" t="s">
        <v>200</v>
      </c>
      <c r="E39" s="3" t="s">
        <v>200</v>
      </c>
      <c r="F39" s="3" t="s">
        <v>200</v>
      </c>
      <c r="G39" s="3" t="s">
        <v>200</v>
      </c>
      <c r="H39" s="3">
        <v>96.432860000000005</v>
      </c>
      <c r="I39" s="3">
        <v>97.880849999999995</v>
      </c>
      <c r="J39" s="3">
        <v>98.564779999999999</v>
      </c>
      <c r="K39" s="3">
        <v>98.530869999999993</v>
      </c>
      <c r="L39" s="3">
        <v>98.928809999999999</v>
      </c>
      <c r="M39" s="3" t="s">
        <v>200</v>
      </c>
      <c r="N39" s="3"/>
      <c r="O39" s="3"/>
    </row>
    <row r="40" spans="1:15" x14ac:dyDescent="0.25">
      <c r="A40" s="3" t="s">
        <v>228</v>
      </c>
      <c r="B40" s="3" t="s">
        <v>231</v>
      </c>
      <c r="C40" s="3" t="s">
        <v>200</v>
      </c>
      <c r="D40" s="3" t="s">
        <v>200</v>
      </c>
      <c r="E40" s="3" t="s">
        <v>200</v>
      </c>
      <c r="F40" s="3" t="s">
        <v>200</v>
      </c>
      <c r="G40" s="3">
        <v>70.654510000000002</v>
      </c>
      <c r="H40" s="3" t="s">
        <v>200</v>
      </c>
      <c r="I40" s="3">
        <v>99.112840000000006</v>
      </c>
      <c r="J40" s="3">
        <v>90.534180000000006</v>
      </c>
      <c r="K40" s="3">
        <v>93.468209999999999</v>
      </c>
      <c r="L40" s="3" t="s">
        <v>200</v>
      </c>
      <c r="M40" s="3" t="s">
        <v>200</v>
      </c>
      <c r="N40" s="3"/>
      <c r="O40" s="3"/>
    </row>
    <row r="41" spans="1:15" x14ac:dyDescent="0.25">
      <c r="A41" s="3" t="s">
        <v>228</v>
      </c>
      <c r="B41" s="3" t="s">
        <v>232</v>
      </c>
      <c r="C41" s="3" t="s">
        <v>200</v>
      </c>
      <c r="D41" s="3" t="s">
        <v>200</v>
      </c>
      <c r="E41" s="3" t="s">
        <v>200</v>
      </c>
      <c r="F41" s="3" t="s">
        <v>200</v>
      </c>
      <c r="G41" s="3">
        <v>100</v>
      </c>
      <c r="H41" s="3" t="s">
        <v>200</v>
      </c>
      <c r="I41" s="3">
        <v>100</v>
      </c>
      <c r="J41" s="3">
        <v>100</v>
      </c>
      <c r="K41" s="3">
        <v>100</v>
      </c>
      <c r="L41" s="3">
        <v>100</v>
      </c>
      <c r="M41" s="3" t="s">
        <v>200</v>
      </c>
      <c r="N41" s="3"/>
      <c r="O41" s="3"/>
    </row>
    <row r="42" spans="1:15" x14ac:dyDescent="0.25">
      <c r="A42" s="3" t="s">
        <v>228</v>
      </c>
      <c r="B42" s="3" t="s">
        <v>233</v>
      </c>
      <c r="C42" s="3" t="s">
        <v>200</v>
      </c>
      <c r="D42" s="3" t="s">
        <v>200</v>
      </c>
      <c r="E42" s="3" t="s">
        <v>200</v>
      </c>
      <c r="F42" s="3" t="s">
        <v>200</v>
      </c>
      <c r="G42" s="3">
        <v>93.900549999999996</v>
      </c>
      <c r="H42" s="3">
        <v>91.745279999999994</v>
      </c>
      <c r="I42" s="3" t="s">
        <v>200</v>
      </c>
      <c r="J42" s="3">
        <v>94.927430000000001</v>
      </c>
      <c r="K42" s="3">
        <v>100</v>
      </c>
      <c r="L42" s="3">
        <v>95.905779999999993</v>
      </c>
      <c r="M42" s="3" t="s">
        <v>200</v>
      </c>
      <c r="N42" s="3"/>
      <c r="O42" s="3"/>
    </row>
    <row r="43" spans="1:15" x14ac:dyDescent="0.25">
      <c r="A43" s="3" t="s">
        <v>228</v>
      </c>
      <c r="B43" s="3" t="s">
        <v>234</v>
      </c>
      <c r="C43" s="3" t="s">
        <v>200</v>
      </c>
      <c r="D43" s="3" t="s">
        <v>200</v>
      </c>
      <c r="E43" s="3" t="s">
        <v>200</v>
      </c>
      <c r="F43" s="3" t="s">
        <v>200</v>
      </c>
      <c r="G43" s="3">
        <v>69.853549999999998</v>
      </c>
      <c r="H43" s="3">
        <v>73.252430000000004</v>
      </c>
      <c r="I43" s="3" t="s">
        <v>200</v>
      </c>
      <c r="J43" s="3">
        <v>75.718320000000006</v>
      </c>
      <c r="K43" s="3">
        <v>77.109780000000001</v>
      </c>
      <c r="L43" s="3" t="s">
        <v>200</v>
      </c>
      <c r="M43" s="3" t="s">
        <v>200</v>
      </c>
      <c r="N43" s="3"/>
      <c r="O43" s="3"/>
    </row>
    <row r="44" spans="1:15" x14ac:dyDescent="0.25">
      <c r="A44" s="3" t="s">
        <v>228</v>
      </c>
      <c r="B44" s="3" t="s">
        <v>236</v>
      </c>
      <c r="C44" s="3" t="s">
        <v>200</v>
      </c>
      <c r="D44" s="3" t="s">
        <v>200</v>
      </c>
      <c r="E44" s="3" t="s">
        <v>200</v>
      </c>
      <c r="F44" s="3" t="s">
        <v>200</v>
      </c>
      <c r="G44" s="3" t="s">
        <v>200</v>
      </c>
      <c r="H44" s="3">
        <v>64.301929999999999</v>
      </c>
      <c r="I44" s="3" t="s">
        <v>200</v>
      </c>
      <c r="J44" s="3" t="s">
        <v>200</v>
      </c>
      <c r="K44" s="3" t="s">
        <v>200</v>
      </c>
      <c r="L44" s="3" t="s">
        <v>200</v>
      </c>
      <c r="M44" s="3" t="s">
        <v>200</v>
      </c>
      <c r="N44" s="3"/>
      <c r="O44" s="3"/>
    </row>
    <row r="45" spans="1:15" x14ac:dyDescent="0.25">
      <c r="A45" s="3" t="s">
        <v>228</v>
      </c>
      <c r="B45" s="3" t="s">
        <v>238</v>
      </c>
      <c r="C45" s="3" t="s">
        <v>200</v>
      </c>
      <c r="D45" s="3" t="s">
        <v>200</v>
      </c>
      <c r="E45" s="3" t="s">
        <v>200</v>
      </c>
      <c r="F45" s="3">
        <v>100</v>
      </c>
      <c r="G45" s="3">
        <v>100</v>
      </c>
      <c r="H45" s="3">
        <v>100</v>
      </c>
      <c r="I45" s="3">
        <v>100</v>
      </c>
      <c r="J45" s="3">
        <v>100</v>
      </c>
      <c r="K45" s="3">
        <v>100</v>
      </c>
      <c r="L45" s="3" t="s">
        <v>200</v>
      </c>
      <c r="M45" s="3" t="s">
        <v>200</v>
      </c>
      <c r="N45" s="3"/>
      <c r="O45" s="3"/>
    </row>
    <row r="46" spans="1:15" x14ac:dyDescent="0.25">
      <c r="A46" s="3" t="s">
        <v>228</v>
      </c>
      <c r="B46" s="3" t="s">
        <v>239</v>
      </c>
      <c r="C46" s="3" t="s">
        <v>200</v>
      </c>
      <c r="D46" s="3">
        <v>86.702619999999996</v>
      </c>
      <c r="E46" s="3" t="s">
        <v>200</v>
      </c>
      <c r="F46" s="3">
        <v>87.675730000000001</v>
      </c>
      <c r="G46" s="3">
        <v>84.022350000000003</v>
      </c>
      <c r="H46" s="3">
        <v>75.563760000000002</v>
      </c>
      <c r="I46" s="3" t="s">
        <v>200</v>
      </c>
      <c r="J46" s="3" t="s">
        <v>200</v>
      </c>
      <c r="K46" s="3" t="s">
        <v>200</v>
      </c>
      <c r="L46" s="3" t="s">
        <v>200</v>
      </c>
      <c r="M46" s="3" t="s">
        <v>200</v>
      </c>
      <c r="N46" s="3"/>
      <c r="O46" s="3"/>
    </row>
    <row r="47" spans="1:15" x14ac:dyDescent="0.25">
      <c r="A47" s="3" t="s">
        <v>228</v>
      </c>
      <c r="B47" s="3" t="s">
        <v>240</v>
      </c>
      <c r="C47" s="3" t="s">
        <v>200</v>
      </c>
      <c r="D47" s="3" t="s">
        <v>200</v>
      </c>
      <c r="E47" s="3" t="s">
        <v>200</v>
      </c>
      <c r="F47" s="3">
        <v>57.278669999999998</v>
      </c>
      <c r="G47" s="3" t="s">
        <v>200</v>
      </c>
      <c r="H47" s="3" t="s">
        <v>200</v>
      </c>
      <c r="I47" s="3">
        <v>36.526730000000001</v>
      </c>
      <c r="J47" s="3" t="s">
        <v>200</v>
      </c>
      <c r="K47" s="3" t="s">
        <v>200</v>
      </c>
      <c r="L47" s="3" t="s">
        <v>200</v>
      </c>
      <c r="M47" s="3" t="s">
        <v>200</v>
      </c>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182</v>
      </c>
    </row>
    <row r="8" spans="1:15" x14ac:dyDescent="0.25">
      <c r="A8" t="s">
        <v>183</v>
      </c>
    </row>
    <row r="9" spans="1:15" x14ac:dyDescent="0.25">
      <c r="A9" t="s">
        <v>242</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v>63.356499999999997</v>
      </c>
      <c r="E14" s="3">
        <v>68.208579999999998</v>
      </c>
      <c r="F14" s="3" t="s">
        <v>200</v>
      </c>
      <c r="G14" s="3">
        <v>78.535669999999996</v>
      </c>
      <c r="H14" s="3">
        <v>100</v>
      </c>
      <c r="I14" s="3">
        <v>100</v>
      </c>
      <c r="J14" s="3">
        <v>100</v>
      </c>
      <c r="K14" s="3">
        <v>100</v>
      </c>
      <c r="L14" s="3">
        <v>86.474230000000006</v>
      </c>
      <c r="M14" s="3" t="s">
        <v>200</v>
      </c>
      <c r="N14" s="3"/>
      <c r="O14" s="3"/>
    </row>
    <row r="15" spans="1:15" x14ac:dyDescent="0.25">
      <c r="A15" s="3" t="s">
        <v>198</v>
      </c>
      <c r="B15" s="3" t="s">
        <v>201</v>
      </c>
      <c r="C15" s="3">
        <v>43.30198</v>
      </c>
      <c r="D15" s="3">
        <v>48.25817</v>
      </c>
      <c r="E15" s="3">
        <v>57.200850000000003</v>
      </c>
      <c r="F15" s="3" t="s">
        <v>200</v>
      </c>
      <c r="G15" s="3" t="s">
        <v>200</v>
      </c>
      <c r="H15" s="3">
        <v>54.475999999999999</v>
      </c>
      <c r="I15" s="3" t="s">
        <v>200</v>
      </c>
      <c r="J15" s="3">
        <v>67.907150000000001</v>
      </c>
      <c r="K15" s="3" t="s">
        <v>200</v>
      </c>
      <c r="L15" s="3" t="s">
        <v>200</v>
      </c>
      <c r="M15" s="3" t="s">
        <v>200</v>
      </c>
      <c r="N15" s="3"/>
      <c r="O15" s="3"/>
    </row>
    <row r="16" spans="1:15" x14ac:dyDescent="0.25">
      <c r="A16" s="3" t="s">
        <v>198</v>
      </c>
      <c r="B16" s="3" t="s">
        <v>202</v>
      </c>
      <c r="C16" s="3">
        <v>67.573220000000006</v>
      </c>
      <c r="D16" s="3">
        <v>71.868979999999993</v>
      </c>
      <c r="E16" s="3" t="s">
        <v>200</v>
      </c>
      <c r="F16" s="3">
        <v>53.156149999999997</v>
      </c>
      <c r="G16" s="3" t="s">
        <v>200</v>
      </c>
      <c r="H16" s="3" t="s">
        <v>200</v>
      </c>
      <c r="I16" s="3">
        <v>27.100269999999998</v>
      </c>
      <c r="J16" s="3" t="s">
        <v>200</v>
      </c>
      <c r="K16" s="3" t="s">
        <v>200</v>
      </c>
      <c r="L16" s="3" t="s">
        <v>200</v>
      </c>
      <c r="M16" s="3" t="s">
        <v>200</v>
      </c>
      <c r="N16" s="3"/>
      <c r="O16" s="3"/>
    </row>
    <row r="17" spans="1:15" x14ac:dyDescent="0.25">
      <c r="A17" s="3" t="s">
        <v>198</v>
      </c>
      <c r="B17" s="3" t="s">
        <v>203</v>
      </c>
      <c r="C17" s="3">
        <v>94.277780000000007</v>
      </c>
      <c r="D17" s="3" t="s">
        <v>200</v>
      </c>
      <c r="E17" s="3">
        <v>91.417550000000006</v>
      </c>
      <c r="F17" s="3" t="s">
        <v>200</v>
      </c>
      <c r="G17" s="3" t="s">
        <v>200</v>
      </c>
      <c r="H17" s="3" t="s">
        <v>200</v>
      </c>
      <c r="I17" s="3" t="s">
        <v>200</v>
      </c>
      <c r="J17" s="3" t="s">
        <v>200</v>
      </c>
      <c r="K17" s="3" t="s">
        <v>200</v>
      </c>
      <c r="L17" s="3" t="s">
        <v>200</v>
      </c>
      <c r="M17" s="3" t="s">
        <v>200</v>
      </c>
      <c r="N17" s="3"/>
      <c r="O17" s="3"/>
    </row>
    <row r="18" spans="1:15" x14ac:dyDescent="0.25">
      <c r="A18" s="3" t="s">
        <v>198</v>
      </c>
      <c r="B18" s="3" t="s">
        <v>204</v>
      </c>
      <c r="C18" s="3">
        <v>23.424510000000001</v>
      </c>
      <c r="D18" s="3" t="s">
        <v>200</v>
      </c>
      <c r="E18" s="3">
        <v>17.097059999999999</v>
      </c>
      <c r="F18" s="3">
        <v>19.302440000000001</v>
      </c>
      <c r="G18" s="3">
        <v>21.028739999999999</v>
      </c>
      <c r="H18" s="3">
        <v>21.57292</v>
      </c>
      <c r="I18" s="3" t="s">
        <v>200</v>
      </c>
      <c r="J18" s="3" t="s">
        <v>200</v>
      </c>
      <c r="K18" s="3" t="s">
        <v>200</v>
      </c>
      <c r="L18" s="3" t="s">
        <v>200</v>
      </c>
      <c r="M18" s="3" t="s">
        <v>200</v>
      </c>
      <c r="N18" s="3"/>
      <c r="O18" s="3"/>
    </row>
    <row r="19" spans="1:15" x14ac:dyDescent="0.25">
      <c r="A19" s="3" t="s">
        <v>198</v>
      </c>
      <c r="B19" s="3" t="s">
        <v>205</v>
      </c>
      <c r="C19" s="3" t="s">
        <v>200</v>
      </c>
      <c r="D19" s="3" t="s">
        <v>200</v>
      </c>
      <c r="E19" s="3" t="s">
        <v>200</v>
      </c>
      <c r="F19" s="3" t="s">
        <v>200</v>
      </c>
      <c r="G19" s="3" t="s">
        <v>200</v>
      </c>
      <c r="H19" s="3">
        <v>89.064679999999996</v>
      </c>
      <c r="I19" s="3" t="s">
        <v>200</v>
      </c>
      <c r="J19" s="3" t="s">
        <v>200</v>
      </c>
      <c r="K19" s="3" t="s">
        <v>200</v>
      </c>
      <c r="L19" s="3" t="s">
        <v>200</v>
      </c>
      <c r="M19" s="3" t="s">
        <v>200</v>
      </c>
      <c r="N19" s="3"/>
      <c r="O19" s="3"/>
    </row>
    <row r="20" spans="1:15" x14ac:dyDescent="0.25">
      <c r="A20" s="3" t="s">
        <v>198</v>
      </c>
      <c r="B20" s="3" t="s">
        <v>206</v>
      </c>
      <c r="C20" s="3" t="s">
        <v>200</v>
      </c>
      <c r="D20" s="3" t="s">
        <v>200</v>
      </c>
      <c r="E20" s="3" t="s">
        <v>200</v>
      </c>
      <c r="F20" s="3" t="s">
        <v>200</v>
      </c>
      <c r="G20" s="3">
        <v>19.399539999999998</v>
      </c>
      <c r="H20" s="3">
        <v>28.525639999999999</v>
      </c>
      <c r="I20" s="3" t="s">
        <v>200</v>
      </c>
      <c r="J20" s="3" t="s">
        <v>200</v>
      </c>
      <c r="K20" s="3" t="s">
        <v>200</v>
      </c>
      <c r="L20" s="3" t="s">
        <v>200</v>
      </c>
      <c r="M20" s="3" t="s">
        <v>200</v>
      </c>
      <c r="N20" s="3"/>
      <c r="O20" s="3"/>
    </row>
    <row r="21" spans="1:15" x14ac:dyDescent="0.25">
      <c r="A21" s="3" t="s">
        <v>207</v>
      </c>
      <c r="B21" s="3" t="s">
        <v>209</v>
      </c>
      <c r="C21" s="3">
        <v>56.657730000000001</v>
      </c>
      <c r="D21" s="3">
        <v>52.803350000000002</v>
      </c>
      <c r="E21" s="3">
        <v>56.245089999999998</v>
      </c>
      <c r="F21" s="3">
        <v>50.707369999999997</v>
      </c>
      <c r="G21" s="3">
        <v>46.270820000000001</v>
      </c>
      <c r="H21" s="3">
        <v>42.172069999999998</v>
      </c>
      <c r="I21" s="3" t="s">
        <v>200</v>
      </c>
      <c r="J21" s="3">
        <v>39.654029999999999</v>
      </c>
      <c r="K21" s="3">
        <v>41.352409999999999</v>
      </c>
      <c r="L21" s="3" t="s">
        <v>200</v>
      </c>
      <c r="M21" s="3" t="s">
        <v>200</v>
      </c>
      <c r="N21" s="3"/>
      <c r="O21" s="3"/>
    </row>
    <row r="22" spans="1:15" x14ac:dyDescent="0.25">
      <c r="A22" s="3" t="s">
        <v>207</v>
      </c>
      <c r="B22" s="3" t="s">
        <v>210</v>
      </c>
      <c r="C22" s="3" t="s">
        <v>200</v>
      </c>
      <c r="D22" s="3" t="s">
        <v>200</v>
      </c>
      <c r="E22" s="3">
        <v>81.70335</v>
      </c>
      <c r="F22" s="3" t="s">
        <v>200</v>
      </c>
      <c r="G22" s="3">
        <v>79.999549999999999</v>
      </c>
      <c r="H22" s="3" t="s">
        <v>200</v>
      </c>
      <c r="I22" s="3" t="s">
        <v>200</v>
      </c>
      <c r="J22" s="3" t="s">
        <v>200</v>
      </c>
      <c r="K22" s="3" t="s">
        <v>200</v>
      </c>
      <c r="L22" s="3" t="s">
        <v>200</v>
      </c>
      <c r="M22" s="3" t="s">
        <v>200</v>
      </c>
      <c r="N22" s="3"/>
      <c r="O22" s="3"/>
    </row>
    <row r="23" spans="1:15" x14ac:dyDescent="0.25">
      <c r="A23" s="3" t="s">
        <v>207</v>
      </c>
      <c r="B23" s="3" t="s">
        <v>211</v>
      </c>
      <c r="C23" s="3">
        <v>49.956380000000003</v>
      </c>
      <c r="D23" s="3" t="s">
        <v>200</v>
      </c>
      <c r="E23" s="3" t="s">
        <v>200</v>
      </c>
      <c r="F23" s="3" t="s">
        <v>200</v>
      </c>
      <c r="G23" s="3">
        <v>15.790319999999999</v>
      </c>
      <c r="H23" s="3" t="s">
        <v>200</v>
      </c>
      <c r="I23" s="3" t="s">
        <v>200</v>
      </c>
      <c r="J23" s="3" t="s">
        <v>200</v>
      </c>
      <c r="K23" s="3" t="s">
        <v>200</v>
      </c>
      <c r="L23" s="3">
        <v>46.616729999999997</v>
      </c>
      <c r="M23" s="3" t="s">
        <v>200</v>
      </c>
      <c r="N23" s="3"/>
      <c r="O23" s="3"/>
    </row>
    <row r="24" spans="1:15" x14ac:dyDescent="0.25">
      <c r="A24" s="3" t="s">
        <v>207</v>
      </c>
      <c r="B24" s="3" t="s">
        <v>212</v>
      </c>
      <c r="C24" s="3" t="s">
        <v>200</v>
      </c>
      <c r="D24" s="3">
        <v>98.738669999999999</v>
      </c>
      <c r="E24" s="3">
        <v>99.92089</v>
      </c>
      <c r="F24" s="3">
        <v>99.956119999999999</v>
      </c>
      <c r="G24" s="3">
        <v>100</v>
      </c>
      <c r="H24" s="3">
        <v>100</v>
      </c>
      <c r="I24" s="3">
        <v>100</v>
      </c>
      <c r="J24" s="3">
        <v>100</v>
      </c>
      <c r="K24" s="3">
        <v>100</v>
      </c>
      <c r="L24" s="3">
        <v>100</v>
      </c>
      <c r="M24" s="3" t="s">
        <v>200</v>
      </c>
      <c r="N24" s="3"/>
      <c r="O24" s="3"/>
    </row>
    <row r="25" spans="1:15" x14ac:dyDescent="0.25">
      <c r="A25" s="3" t="s">
        <v>207</v>
      </c>
      <c r="B25" s="3" t="s">
        <v>213</v>
      </c>
      <c r="C25" s="3" t="s">
        <v>200</v>
      </c>
      <c r="D25" s="3">
        <v>39.167369999999998</v>
      </c>
      <c r="E25" s="3" t="s">
        <v>200</v>
      </c>
      <c r="F25" s="3" t="s">
        <v>200</v>
      </c>
      <c r="G25" s="3" t="s">
        <v>200</v>
      </c>
      <c r="H25" s="3">
        <v>48.42474</v>
      </c>
      <c r="I25" s="3">
        <v>49.8904</v>
      </c>
      <c r="J25" s="3">
        <v>42.112029999999997</v>
      </c>
      <c r="K25" s="3">
        <v>45.743470000000002</v>
      </c>
      <c r="L25" s="3">
        <v>49.06335</v>
      </c>
      <c r="M25" s="3" t="s">
        <v>200</v>
      </c>
      <c r="N25" s="3"/>
      <c r="O25" s="3"/>
    </row>
    <row r="26" spans="1:15" x14ac:dyDescent="0.25">
      <c r="A26" s="3" t="s">
        <v>207</v>
      </c>
      <c r="B26" s="3" t="s">
        <v>214</v>
      </c>
      <c r="C26" s="3" t="s">
        <v>200</v>
      </c>
      <c r="D26" s="3">
        <v>73.714290000000005</v>
      </c>
      <c r="E26" s="3">
        <v>58.139530000000001</v>
      </c>
      <c r="F26" s="3">
        <v>60.512819999999998</v>
      </c>
      <c r="G26" s="3">
        <v>66.120220000000003</v>
      </c>
      <c r="H26" s="3">
        <v>81.176469999999995</v>
      </c>
      <c r="I26" s="3">
        <v>85.945949999999996</v>
      </c>
      <c r="J26" s="3">
        <v>85.638300000000001</v>
      </c>
      <c r="K26" s="3">
        <v>86.309520000000006</v>
      </c>
      <c r="L26" s="3">
        <v>86.144580000000005</v>
      </c>
      <c r="M26" s="3" t="s">
        <v>200</v>
      </c>
      <c r="N26" s="3"/>
      <c r="O26" s="3"/>
    </row>
    <row r="27" spans="1:15" x14ac:dyDescent="0.25">
      <c r="A27" s="3" t="s">
        <v>207</v>
      </c>
      <c r="B27" s="3" t="s">
        <v>215</v>
      </c>
      <c r="C27" s="3" t="s">
        <v>200</v>
      </c>
      <c r="D27" s="3">
        <v>43.75</v>
      </c>
      <c r="E27" s="3" t="s">
        <v>200</v>
      </c>
      <c r="F27" s="3" t="s">
        <v>200</v>
      </c>
      <c r="G27" s="3" t="s">
        <v>200</v>
      </c>
      <c r="H27" s="3" t="s">
        <v>200</v>
      </c>
      <c r="I27" s="3" t="s">
        <v>200</v>
      </c>
      <c r="J27" s="3" t="s">
        <v>200</v>
      </c>
      <c r="K27" s="3" t="s">
        <v>200</v>
      </c>
      <c r="L27" s="3" t="s">
        <v>200</v>
      </c>
      <c r="M27" s="3" t="s">
        <v>200</v>
      </c>
      <c r="N27" s="3"/>
      <c r="O27" s="3"/>
    </row>
    <row r="28" spans="1:15" x14ac:dyDescent="0.25">
      <c r="A28" s="3" t="s">
        <v>207</v>
      </c>
      <c r="B28" s="3" t="s">
        <v>216</v>
      </c>
      <c r="C28" s="3" t="s">
        <v>200</v>
      </c>
      <c r="D28" s="3" t="s">
        <v>200</v>
      </c>
      <c r="E28" s="3" t="s">
        <v>200</v>
      </c>
      <c r="F28" s="3" t="s">
        <v>200</v>
      </c>
      <c r="G28" s="3" t="s">
        <v>200</v>
      </c>
      <c r="H28" s="3" t="s">
        <v>200</v>
      </c>
      <c r="I28" s="3" t="s">
        <v>200</v>
      </c>
      <c r="J28" s="3">
        <v>63.974690000000002</v>
      </c>
      <c r="K28" s="3" t="s">
        <v>200</v>
      </c>
      <c r="L28" s="3" t="s">
        <v>200</v>
      </c>
      <c r="M28" s="3" t="s">
        <v>200</v>
      </c>
      <c r="N28" s="3"/>
      <c r="O28" s="3"/>
    </row>
    <row r="29" spans="1:15" x14ac:dyDescent="0.25">
      <c r="A29" s="3" t="s">
        <v>207</v>
      </c>
      <c r="B29" s="3" t="s">
        <v>217</v>
      </c>
      <c r="C29" s="3">
        <v>27.847819999999999</v>
      </c>
      <c r="D29" s="3" t="s">
        <v>200</v>
      </c>
      <c r="E29" s="3" t="s">
        <v>200</v>
      </c>
      <c r="F29" s="3" t="s">
        <v>200</v>
      </c>
      <c r="G29" s="3">
        <v>42.487270000000002</v>
      </c>
      <c r="H29" s="3" t="s">
        <v>200</v>
      </c>
      <c r="I29" s="3">
        <v>54.778060000000004</v>
      </c>
      <c r="J29" s="3" t="s">
        <v>200</v>
      </c>
      <c r="K29" s="3" t="s">
        <v>200</v>
      </c>
      <c r="L29" s="3" t="s">
        <v>200</v>
      </c>
      <c r="M29" s="3" t="s">
        <v>200</v>
      </c>
      <c r="N29" s="3"/>
      <c r="O29" s="3"/>
    </row>
    <row r="30" spans="1:15" x14ac:dyDescent="0.25">
      <c r="A30" s="3" t="s">
        <v>218</v>
      </c>
      <c r="B30" s="3" t="s">
        <v>219</v>
      </c>
      <c r="C30" s="3" t="s">
        <v>200</v>
      </c>
      <c r="D30" s="3" t="s">
        <v>200</v>
      </c>
      <c r="E30" s="3" t="s">
        <v>200</v>
      </c>
      <c r="F30" s="3" t="s">
        <v>200</v>
      </c>
      <c r="G30" s="3" t="s">
        <v>200</v>
      </c>
      <c r="H30" s="3" t="s">
        <v>200</v>
      </c>
      <c r="I30" s="3">
        <v>77.162170000000003</v>
      </c>
      <c r="J30" s="3" t="s">
        <v>200</v>
      </c>
      <c r="K30" s="3" t="s">
        <v>200</v>
      </c>
      <c r="L30" s="3">
        <v>82.883380000000002</v>
      </c>
      <c r="M30" s="3" t="s">
        <v>200</v>
      </c>
      <c r="N30" s="3"/>
      <c r="O30" s="3"/>
    </row>
    <row r="31" spans="1:15" x14ac:dyDescent="0.25">
      <c r="A31" s="3" t="s">
        <v>218</v>
      </c>
      <c r="B31" s="3" t="s">
        <v>220</v>
      </c>
      <c r="C31" s="3">
        <v>100</v>
      </c>
      <c r="D31" s="3" t="s">
        <v>200</v>
      </c>
      <c r="E31" s="3">
        <v>100</v>
      </c>
      <c r="F31" s="3" t="s">
        <v>200</v>
      </c>
      <c r="G31" s="3" t="s">
        <v>200</v>
      </c>
      <c r="H31" s="3" t="s">
        <v>200</v>
      </c>
      <c r="I31" s="3" t="s">
        <v>200</v>
      </c>
      <c r="J31" s="3" t="s">
        <v>200</v>
      </c>
      <c r="K31" s="3" t="s">
        <v>200</v>
      </c>
      <c r="L31" s="3" t="s">
        <v>200</v>
      </c>
      <c r="M31" s="3" t="s">
        <v>200</v>
      </c>
      <c r="N31" s="3"/>
      <c r="O31" s="3"/>
    </row>
    <row r="32" spans="1:15" x14ac:dyDescent="0.25">
      <c r="A32" s="3" t="s">
        <v>218</v>
      </c>
      <c r="B32" s="3" t="s">
        <v>221</v>
      </c>
      <c r="C32" s="3" t="s">
        <v>200</v>
      </c>
      <c r="D32" s="3" t="s">
        <v>200</v>
      </c>
      <c r="E32" s="3" t="s">
        <v>200</v>
      </c>
      <c r="F32" s="3" t="s">
        <v>200</v>
      </c>
      <c r="G32" s="3" t="s">
        <v>200</v>
      </c>
      <c r="H32" s="3" t="s">
        <v>200</v>
      </c>
      <c r="I32" s="3">
        <v>100</v>
      </c>
      <c r="J32" s="3" t="s">
        <v>200</v>
      </c>
      <c r="K32" s="3" t="s">
        <v>200</v>
      </c>
      <c r="L32" s="3" t="s">
        <v>200</v>
      </c>
      <c r="M32" s="3" t="s">
        <v>200</v>
      </c>
      <c r="N32" s="3"/>
      <c r="O32" s="3"/>
    </row>
    <row r="33" spans="1:15" x14ac:dyDescent="0.25">
      <c r="A33" s="3" t="s">
        <v>222</v>
      </c>
      <c r="B33" s="3" t="s">
        <v>223</v>
      </c>
      <c r="C33" s="3">
        <v>48.081139999999998</v>
      </c>
      <c r="D33" s="3">
        <v>46.65795</v>
      </c>
      <c r="E33" s="3" t="s">
        <v>200</v>
      </c>
      <c r="F33" s="3" t="s">
        <v>200</v>
      </c>
      <c r="G33" s="3" t="s">
        <v>200</v>
      </c>
      <c r="H33" s="3" t="s">
        <v>200</v>
      </c>
      <c r="I33" s="3" t="s">
        <v>200</v>
      </c>
      <c r="J33" s="3" t="s">
        <v>200</v>
      </c>
      <c r="K33" s="3" t="s">
        <v>200</v>
      </c>
      <c r="L33" s="3" t="s">
        <v>200</v>
      </c>
      <c r="M33" s="3" t="s">
        <v>200</v>
      </c>
      <c r="N33" s="3"/>
      <c r="O33" s="3"/>
    </row>
    <row r="34" spans="1:15" x14ac:dyDescent="0.25">
      <c r="A34" s="3" t="s">
        <v>222</v>
      </c>
      <c r="B34" s="3" t="s">
        <v>224</v>
      </c>
      <c r="C34" s="3" t="s">
        <v>200</v>
      </c>
      <c r="D34" s="3" t="s">
        <v>200</v>
      </c>
      <c r="E34" s="3">
        <v>54.635420000000003</v>
      </c>
      <c r="F34" s="3">
        <v>55.017760000000003</v>
      </c>
      <c r="G34" s="3" t="s">
        <v>200</v>
      </c>
      <c r="H34" s="3" t="s">
        <v>200</v>
      </c>
      <c r="I34" s="3" t="s">
        <v>200</v>
      </c>
      <c r="J34" s="3" t="s">
        <v>200</v>
      </c>
      <c r="K34" s="3" t="s">
        <v>200</v>
      </c>
      <c r="L34" s="3" t="s">
        <v>200</v>
      </c>
      <c r="M34" s="3" t="s">
        <v>200</v>
      </c>
      <c r="N34" s="3"/>
      <c r="O34" s="3"/>
    </row>
    <row r="35" spans="1:15" x14ac:dyDescent="0.25">
      <c r="A35" s="3" t="s">
        <v>222</v>
      </c>
      <c r="B35" s="3" t="s">
        <v>225</v>
      </c>
      <c r="C35" s="3">
        <v>64.450550000000007</v>
      </c>
      <c r="D35" s="3">
        <v>50.685650000000003</v>
      </c>
      <c r="E35" s="3" t="s">
        <v>200</v>
      </c>
      <c r="F35" s="3" t="s">
        <v>200</v>
      </c>
      <c r="G35" s="3" t="s">
        <v>200</v>
      </c>
      <c r="H35" s="3" t="s">
        <v>200</v>
      </c>
      <c r="I35" s="3" t="s">
        <v>200</v>
      </c>
      <c r="J35" s="3" t="s">
        <v>200</v>
      </c>
      <c r="K35" s="3" t="s">
        <v>200</v>
      </c>
      <c r="L35" s="3" t="s">
        <v>200</v>
      </c>
      <c r="M35" s="3" t="s">
        <v>200</v>
      </c>
      <c r="N35" s="3"/>
      <c r="O35" s="3"/>
    </row>
    <row r="36" spans="1:15" x14ac:dyDescent="0.25">
      <c r="A36" s="3" t="s">
        <v>222</v>
      </c>
      <c r="B36" s="3" t="s">
        <v>226</v>
      </c>
      <c r="C36" s="3" t="s">
        <v>200</v>
      </c>
      <c r="D36" s="3" t="s">
        <v>200</v>
      </c>
      <c r="E36" s="3" t="s">
        <v>200</v>
      </c>
      <c r="F36" s="3" t="s">
        <v>200</v>
      </c>
      <c r="G36" s="3" t="s">
        <v>200</v>
      </c>
      <c r="H36" s="3">
        <v>100</v>
      </c>
      <c r="I36" s="3" t="s">
        <v>200</v>
      </c>
      <c r="J36" s="3" t="s">
        <v>200</v>
      </c>
      <c r="K36" s="3" t="s">
        <v>200</v>
      </c>
      <c r="L36" s="3" t="s">
        <v>200</v>
      </c>
      <c r="M36" s="3" t="s">
        <v>200</v>
      </c>
      <c r="N36" s="3"/>
      <c r="O36" s="3"/>
    </row>
    <row r="37" spans="1:15" x14ac:dyDescent="0.25">
      <c r="A37" s="3" t="s">
        <v>222</v>
      </c>
      <c r="B37" s="3" t="s">
        <v>227</v>
      </c>
      <c r="C37" s="3" t="s">
        <v>200</v>
      </c>
      <c r="D37" s="3" t="s">
        <v>200</v>
      </c>
      <c r="E37" s="3">
        <v>24.781459999999999</v>
      </c>
      <c r="F37" s="3">
        <v>25.64602</v>
      </c>
      <c r="G37" s="3" t="s">
        <v>200</v>
      </c>
      <c r="H37" s="3" t="s">
        <v>200</v>
      </c>
      <c r="I37" s="3" t="s">
        <v>200</v>
      </c>
      <c r="J37" s="3" t="s">
        <v>200</v>
      </c>
      <c r="K37" s="3" t="s">
        <v>200</v>
      </c>
      <c r="L37" s="3" t="s">
        <v>200</v>
      </c>
      <c r="M37" s="3" t="s">
        <v>200</v>
      </c>
      <c r="N37" s="3"/>
      <c r="O37" s="3"/>
    </row>
    <row r="38" spans="1:15" x14ac:dyDescent="0.25">
      <c r="A38" s="3" t="s">
        <v>228</v>
      </c>
      <c r="B38" s="3" t="s">
        <v>229</v>
      </c>
      <c r="C38" s="3" t="s">
        <v>200</v>
      </c>
      <c r="D38" s="3" t="s">
        <v>200</v>
      </c>
      <c r="E38" s="3">
        <v>21.954360000000001</v>
      </c>
      <c r="F38" s="3" t="s">
        <v>200</v>
      </c>
      <c r="G38" s="3" t="s">
        <v>200</v>
      </c>
      <c r="H38" s="3" t="s">
        <v>200</v>
      </c>
      <c r="I38" s="3">
        <v>34.137169999999998</v>
      </c>
      <c r="J38" s="3">
        <v>25.311800000000002</v>
      </c>
      <c r="K38" s="3">
        <v>24.26662</v>
      </c>
      <c r="L38" s="3">
        <v>44.740850000000002</v>
      </c>
      <c r="M38" s="3" t="s">
        <v>200</v>
      </c>
      <c r="N38" s="3"/>
      <c r="O38" s="3"/>
    </row>
    <row r="39" spans="1:15" x14ac:dyDescent="0.25">
      <c r="A39" s="3" t="s">
        <v>228</v>
      </c>
      <c r="B39" s="3" t="s">
        <v>230</v>
      </c>
      <c r="C39" s="3" t="s">
        <v>200</v>
      </c>
      <c r="D39" s="3">
        <v>9.1812900000000006</v>
      </c>
      <c r="E39" s="3" t="s">
        <v>200</v>
      </c>
      <c r="F39" s="3" t="s">
        <v>200</v>
      </c>
      <c r="G39" s="3" t="s">
        <v>200</v>
      </c>
      <c r="H39" s="3" t="s">
        <v>200</v>
      </c>
      <c r="I39" s="3" t="s">
        <v>200</v>
      </c>
      <c r="J39" s="3">
        <v>30.16938</v>
      </c>
      <c r="K39" s="3">
        <v>38.467320000000001</v>
      </c>
      <c r="L39" s="3">
        <v>39.167830000000002</v>
      </c>
      <c r="M39" s="3" t="s">
        <v>200</v>
      </c>
      <c r="N39" s="3"/>
      <c r="O39" s="3"/>
    </row>
    <row r="40" spans="1:15" x14ac:dyDescent="0.25">
      <c r="A40" s="3" t="s">
        <v>228</v>
      </c>
      <c r="B40" s="3" t="s">
        <v>231</v>
      </c>
      <c r="C40" s="3">
        <v>26.53248</v>
      </c>
      <c r="D40" s="3">
        <v>32.168460000000003</v>
      </c>
      <c r="E40" s="3">
        <v>45.642409999999998</v>
      </c>
      <c r="F40" s="3" t="s">
        <v>200</v>
      </c>
      <c r="G40" s="3">
        <v>48.521180000000001</v>
      </c>
      <c r="H40" s="3" t="s">
        <v>200</v>
      </c>
      <c r="I40" s="3">
        <v>30.39751</v>
      </c>
      <c r="J40" s="3">
        <v>29.494160000000001</v>
      </c>
      <c r="K40" s="3">
        <v>29.616720000000001</v>
      </c>
      <c r="L40" s="3" t="s">
        <v>200</v>
      </c>
      <c r="M40" s="3" t="s">
        <v>200</v>
      </c>
      <c r="N40" s="3"/>
      <c r="O40" s="3"/>
    </row>
    <row r="41" spans="1:15" x14ac:dyDescent="0.25">
      <c r="A41" s="3" t="s">
        <v>228</v>
      </c>
      <c r="B41" s="3" t="s">
        <v>232</v>
      </c>
      <c r="C41" s="3" t="s">
        <v>200</v>
      </c>
      <c r="D41" s="3">
        <v>100</v>
      </c>
      <c r="E41" s="3">
        <v>91.649000000000001</v>
      </c>
      <c r="F41" s="3">
        <v>85.951369999999997</v>
      </c>
      <c r="G41" s="3">
        <v>89.015820000000005</v>
      </c>
      <c r="H41" s="3">
        <v>100</v>
      </c>
      <c r="I41" s="3">
        <v>100</v>
      </c>
      <c r="J41" s="3">
        <v>100</v>
      </c>
      <c r="K41" s="3">
        <v>100</v>
      </c>
      <c r="L41" s="3">
        <v>100</v>
      </c>
      <c r="M41" s="3" t="s">
        <v>200</v>
      </c>
      <c r="N41" s="3"/>
      <c r="O41" s="3"/>
    </row>
    <row r="42" spans="1:15" x14ac:dyDescent="0.25">
      <c r="A42" s="3" t="s">
        <v>228</v>
      </c>
      <c r="B42" s="3" t="s">
        <v>233</v>
      </c>
      <c r="C42" s="3" t="s">
        <v>200</v>
      </c>
      <c r="D42" s="3" t="s">
        <v>200</v>
      </c>
      <c r="E42" s="3" t="s">
        <v>200</v>
      </c>
      <c r="F42" s="3">
        <v>61.670969999999997</v>
      </c>
      <c r="G42" s="3">
        <v>68.125519999999995</v>
      </c>
      <c r="H42" s="3">
        <v>66.896550000000005</v>
      </c>
      <c r="I42" s="3" t="s">
        <v>200</v>
      </c>
      <c r="J42" s="3">
        <v>66.154790000000006</v>
      </c>
      <c r="K42" s="3" t="s">
        <v>200</v>
      </c>
      <c r="L42" s="3" t="s">
        <v>200</v>
      </c>
      <c r="M42" s="3" t="s">
        <v>200</v>
      </c>
      <c r="N42" s="3"/>
      <c r="O42" s="3"/>
    </row>
    <row r="43" spans="1:15" x14ac:dyDescent="0.25">
      <c r="A43" s="3" t="s">
        <v>228</v>
      </c>
      <c r="B43" s="3" t="s">
        <v>234</v>
      </c>
      <c r="C43" s="3">
        <v>27.708580000000001</v>
      </c>
      <c r="D43" s="3">
        <v>27.708220000000001</v>
      </c>
      <c r="E43" s="3">
        <v>35.957430000000002</v>
      </c>
      <c r="F43" s="3">
        <v>40.201450000000001</v>
      </c>
      <c r="G43" s="3">
        <v>41.759</v>
      </c>
      <c r="H43" s="3">
        <v>46.113759999999999</v>
      </c>
      <c r="I43" s="3" t="s">
        <v>200</v>
      </c>
      <c r="J43" s="3" t="s">
        <v>200</v>
      </c>
      <c r="K43" s="3">
        <v>55.197670000000002</v>
      </c>
      <c r="L43" s="3">
        <v>58.857520000000001</v>
      </c>
      <c r="M43" s="3" t="s">
        <v>200</v>
      </c>
      <c r="N43" s="3"/>
      <c r="O43" s="3"/>
    </row>
    <row r="44" spans="1:15" x14ac:dyDescent="0.25">
      <c r="A44" s="3" t="s">
        <v>228</v>
      </c>
      <c r="B44" s="3" t="s">
        <v>235</v>
      </c>
      <c r="C44" s="3">
        <v>25.471699999999998</v>
      </c>
      <c r="D44" s="3" t="s">
        <v>200</v>
      </c>
      <c r="E44" s="3" t="s">
        <v>200</v>
      </c>
      <c r="F44" s="3" t="s">
        <v>200</v>
      </c>
      <c r="G44" s="3" t="s">
        <v>200</v>
      </c>
      <c r="H44" s="3" t="s">
        <v>200</v>
      </c>
      <c r="I44" s="3" t="s">
        <v>200</v>
      </c>
      <c r="J44" s="3" t="s">
        <v>200</v>
      </c>
      <c r="K44" s="3" t="s">
        <v>200</v>
      </c>
      <c r="L44" s="3" t="s">
        <v>200</v>
      </c>
      <c r="M44" s="3" t="s">
        <v>200</v>
      </c>
      <c r="N44" s="3"/>
      <c r="O44" s="3"/>
    </row>
    <row r="45" spans="1:15" x14ac:dyDescent="0.25">
      <c r="A45" s="3" t="s">
        <v>228</v>
      </c>
      <c r="B45" s="3" t="s">
        <v>236</v>
      </c>
      <c r="C45" s="3" t="s">
        <v>200</v>
      </c>
      <c r="D45" s="3" t="s">
        <v>200</v>
      </c>
      <c r="E45" s="3" t="s">
        <v>200</v>
      </c>
      <c r="F45" s="3" t="s">
        <v>200</v>
      </c>
      <c r="G45" s="3" t="s">
        <v>200</v>
      </c>
      <c r="H45" s="3" t="s">
        <v>200</v>
      </c>
      <c r="I45" s="3">
        <v>51.074280000000002</v>
      </c>
      <c r="J45" s="3">
        <v>56.684739999999998</v>
      </c>
      <c r="K45" s="3" t="s">
        <v>200</v>
      </c>
      <c r="L45" s="3" t="s">
        <v>200</v>
      </c>
      <c r="M45" s="3" t="s">
        <v>200</v>
      </c>
      <c r="N45" s="3"/>
      <c r="O45" s="3"/>
    </row>
    <row r="46" spans="1:15" x14ac:dyDescent="0.25">
      <c r="A46" s="3" t="s">
        <v>228</v>
      </c>
      <c r="B46" s="3" t="s">
        <v>237</v>
      </c>
      <c r="C46" s="3" t="s">
        <v>200</v>
      </c>
      <c r="D46" s="3">
        <v>57.029699999999998</v>
      </c>
      <c r="E46" s="3" t="s">
        <v>200</v>
      </c>
      <c r="F46" s="3" t="s">
        <v>200</v>
      </c>
      <c r="G46" s="3" t="s">
        <v>200</v>
      </c>
      <c r="H46" s="3" t="s">
        <v>200</v>
      </c>
      <c r="I46" s="3" t="s">
        <v>200</v>
      </c>
      <c r="J46" s="3" t="s">
        <v>200</v>
      </c>
      <c r="K46" s="3" t="s">
        <v>200</v>
      </c>
      <c r="L46" s="3" t="s">
        <v>200</v>
      </c>
      <c r="M46" s="3" t="s">
        <v>200</v>
      </c>
      <c r="N46" s="3"/>
      <c r="O46" s="3"/>
    </row>
    <row r="47" spans="1:15" x14ac:dyDescent="0.25">
      <c r="A47" s="3" t="s">
        <v>228</v>
      </c>
      <c r="B47" s="3" t="s">
        <v>238</v>
      </c>
      <c r="C47" s="3">
        <v>96.237729999999999</v>
      </c>
      <c r="D47" s="3" t="s">
        <v>200</v>
      </c>
      <c r="E47" s="3" t="s">
        <v>200</v>
      </c>
      <c r="F47" s="3" t="s">
        <v>200</v>
      </c>
      <c r="G47" s="3" t="s">
        <v>200</v>
      </c>
      <c r="H47" s="3" t="s">
        <v>200</v>
      </c>
      <c r="I47" s="3" t="s">
        <v>200</v>
      </c>
      <c r="J47" s="3" t="s">
        <v>200</v>
      </c>
      <c r="K47" s="3">
        <v>37.340350000000001</v>
      </c>
      <c r="L47" s="3" t="s">
        <v>200</v>
      </c>
      <c r="M47" s="3" t="s">
        <v>200</v>
      </c>
      <c r="N47" s="3"/>
      <c r="O47" s="3"/>
    </row>
    <row r="48" spans="1:15" x14ac:dyDescent="0.25">
      <c r="A48" s="3" t="s">
        <v>228</v>
      </c>
      <c r="B48" s="3" t="s">
        <v>239</v>
      </c>
      <c r="C48" s="3">
        <v>13.32485</v>
      </c>
      <c r="D48" s="3" t="s">
        <v>200</v>
      </c>
      <c r="E48" s="3">
        <v>21.461860000000001</v>
      </c>
      <c r="F48" s="3">
        <v>23.25076</v>
      </c>
      <c r="G48" s="3">
        <v>23.59216</v>
      </c>
      <c r="H48" s="3">
        <v>23.95457</v>
      </c>
      <c r="I48" s="3" t="s">
        <v>200</v>
      </c>
      <c r="J48" s="3" t="s">
        <v>200</v>
      </c>
      <c r="K48" s="3" t="s">
        <v>200</v>
      </c>
      <c r="L48" s="3">
        <v>34.325040000000001</v>
      </c>
      <c r="M48" s="3" t="s">
        <v>200</v>
      </c>
      <c r="N48" s="3"/>
      <c r="O48" s="3"/>
    </row>
    <row r="49" spans="1:15" x14ac:dyDescent="0.25">
      <c r="A49" s="3" t="s">
        <v>228</v>
      </c>
      <c r="B49" s="3" t="s">
        <v>240</v>
      </c>
      <c r="C49" s="3" t="s">
        <v>200</v>
      </c>
      <c r="D49" s="3">
        <v>44.699939999999998</v>
      </c>
      <c r="E49" s="3">
        <v>50.617280000000001</v>
      </c>
      <c r="F49" s="3">
        <v>46.856409999999997</v>
      </c>
      <c r="G49" s="3" t="s">
        <v>200</v>
      </c>
      <c r="H49" s="3">
        <v>56.294539999999998</v>
      </c>
      <c r="I49" s="3" t="s">
        <v>200</v>
      </c>
      <c r="J49" s="3" t="s">
        <v>200</v>
      </c>
      <c r="K49" s="3">
        <v>58.072110000000002</v>
      </c>
      <c r="L49" s="3">
        <v>52.583030000000001</v>
      </c>
      <c r="M49" s="3" t="s">
        <v>200</v>
      </c>
      <c r="N49" s="3"/>
      <c r="O49" s="3"/>
    </row>
    <row r="50" spans="1:15" x14ac:dyDescent="0.25">
      <c r="A50" s="3" t="s">
        <v>228</v>
      </c>
      <c r="B50" s="3" t="s">
        <v>241</v>
      </c>
      <c r="C50" s="3">
        <v>55.161790000000003</v>
      </c>
      <c r="D50" s="3">
        <v>54.475850000000001</v>
      </c>
      <c r="E50" s="3">
        <v>49.338970000000003</v>
      </c>
      <c r="F50" s="3" t="s">
        <v>200</v>
      </c>
      <c r="G50" s="3" t="s">
        <v>200</v>
      </c>
      <c r="H50" s="3">
        <v>62.769829999999999</v>
      </c>
      <c r="I50" s="3" t="s">
        <v>200</v>
      </c>
      <c r="J50" s="3" t="s">
        <v>200</v>
      </c>
      <c r="K50" s="3">
        <v>63.420380000000002</v>
      </c>
      <c r="L50" s="3">
        <v>68.422880000000006</v>
      </c>
      <c r="M50" s="3" t="s">
        <v>200</v>
      </c>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269</v>
      </c>
    </row>
    <row r="8" spans="1:15" x14ac:dyDescent="0.25">
      <c r="A8" t="s">
        <v>270</v>
      </c>
    </row>
    <row r="9" spans="1:15" x14ac:dyDescent="0.25">
      <c r="A9" t="s">
        <v>284</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v>68.997150000000005</v>
      </c>
      <c r="G14" s="3">
        <v>62.980499999999999</v>
      </c>
      <c r="H14" s="3">
        <v>64.025810000000007</v>
      </c>
      <c r="I14" s="3" t="s">
        <v>200</v>
      </c>
      <c r="J14" s="3" t="s">
        <v>200</v>
      </c>
      <c r="K14" s="3">
        <v>96.209549999999993</v>
      </c>
      <c r="L14" s="3">
        <v>96.682820000000007</v>
      </c>
      <c r="M14" s="3" t="s">
        <v>200</v>
      </c>
      <c r="N14" s="3"/>
      <c r="O14" s="3"/>
    </row>
    <row r="15" spans="1:15" x14ac:dyDescent="0.25">
      <c r="A15" s="3" t="s">
        <v>198</v>
      </c>
      <c r="B15" s="3" t="s">
        <v>201</v>
      </c>
      <c r="C15" s="3" t="s">
        <v>200</v>
      </c>
      <c r="D15" s="3" t="s">
        <v>200</v>
      </c>
      <c r="E15" s="3" t="s">
        <v>200</v>
      </c>
      <c r="F15" s="3">
        <v>54.64969</v>
      </c>
      <c r="G15" s="3">
        <v>62.97766</v>
      </c>
      <c r="H15" s="3">
        <v>63.209240000000001</v>
      </c>
      <c r="I15" s="3">
        <v>63.8292</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t="s">
        <v>200</v>
      </c>
      <c r="H16" s="3" t="s">
        <v>200</v>
      </c>
      <c r="I16" s="3">
        <v>50.755980000000001</v>
      </c>
      <c r="J16" s="3" t="s">
        <v>200</v>
      </c>
      <c r="K16" s="3">
        <v>64.745149999999995</v>
      </c>
      <c r="L16" s="3">
        <v>57.221310000000003</v>
      </c>
      <c r="M16" s="3" t="s">
        <v>200</v>
      </c>
      <c r="N16" s="3"/>
      <c r="O16" s="3"/>
    </row>
    <row r="17" spans="1:15" x14ac:dyDescent="0.25">
      <c r="A17" s="3" t="s">
        <v>198</v>
      </c>
      <c r="B17" s="3" t="s">
        <v>204</v>
      </c>
      <c r="C17" s="3" t="s">
        <v>200</v>
      </c>
      <c r="D17" s="3" t="s">
        <v>200</v>
      </c>
      <c r="E17" s="3" t="s">
        <v>200</v>
      </c>
      <c r="F17" s="3" t="s">
        <v>200</v>
      </c>
      <c r="G17" s="3">
        <v>100</v>
      </c>
      <c r="H17" s="3" t="s">
        <v>200</v>
      </c>
      <c r="I17" s="3" t="s">
        <v>200</v>
      </c>
      <c r="J17" s="3" t="s">
        <v>200</v>
      </c>
      <c r="K17" s="3" t="s">
        <v>200</v>
      </c>
      <c r="L17" s="3" t="s">
        <v>200</v>
      </c>
      <c r="M17" s="3" t="s">
        <v>200</v>
      </c>
      <c r="N17" s="3"/>
      <c r="O17" s="3"/>
    </row>
    <row r="18" spans="1:15" x14ac:dyDescent="0.25">
      <c r="A18" s="3" t="s">
        <v>198</v>
      </c>
      <c r="B18" s="3" t="s">
        <v>206</v>
      </c>
      <c r="C18" s="3" t="s">
        <v>200</v>
      </c>
      <c r="D18" s="3" t="s">
        <v>200</v>
      </c>
      <c r="E18" s="3" t="s">
        <v>200</v>
      </c>
      <c r="F18" s="3" t="s">
        <v>200</v>
      </c>
      <c r="G18" s="3" t="s">
        <v>200</v>
      </c>
      <c r="H18" s="3">
        <v>23.05556</v>
      </c>
      <c r="I18" s="3" t="s">
        <v>200</v>
      </c>
      <c r="J18" s="3" t="s">
        <v>200</v>
      </c>
      <c r="K18" s="3" t="s">
        <v>200</v>
      </c>
      <c r="L18" s="3" t="s">
        <v>200</v>
      </c>
      <c r="M18" s="3" t="s">
        <v>200</v>
      </c>
      <c r="N18" s="3"/>
      <c r="O18" s="3"/>
    </row>
    <row r="19" spans="1:15" x14ac:dyDescent="0.25">
      <c r="A19" s="3" t="s">
        <v>207</v>
      </c>
      <c r="B19" s="3" t="s">
        <v>245</v>
      </c>
      <c r="C19" s="3" t="s">
        <v>200</v>
      </c>
      <c r="D19" s="3" t="s">
        <v>200</v>
      </c>
      <c r="E19" s="3" t="s">
        <v>200</v>
      </c>
      <c r="F19" s="3" t="s">
        <v>200</v>
      </c>
      <c r="G19" s="3">
        <v>100</v>
      </c>
      <c r="H19" s="3">
        <v>100</v>
      </c>
      <c r="I19" s="3">
        <v>100</v>
      </c>
      <c r="J19" s="3">
        <v>100</v>
      </c>
      <c r="K19" s="3">
        <v>100</v>
      </c>
      <c r="L19" s="3">
        <v>100</v>
      </c>
      <c r="M19" s="3" t="s">
        <v>200</v>
      </c>
      <c r="N19" s="3"/>
      <c r="O19" s="3"/>
    </row>
    <row r="20" spans="1:15" x14ac:dyDescent="0.25">
      <c r="A20" s="3" t="s">
        <v>207</v>
      </c>
      <c r="B20" s="3" t="s">
        <v>209</v>
      </c>
      <c r="C20" s="3" t="s">
        <v>200</v>
      </c>
      <c r="D20" s="3" t="s">
        <v>200</v>
      </c>
      <c r="E20" s="3" t="s">
        <v>200</v>
      </c>
      <c r="F20" s="3">
        <v>86.574449999999999</v>
      </c>
      <c r="G20" s="3">
        <v>86.987380000000002</v>
      </c>
      <c r="H20" s="3">
        <v>87.432950000000005</v>
      </c>
      <c r="I20" s="3" t="s">
        <v>200</v>
      </c>
      <c r="J20" s="3">
        <v>87.225549999999998</v>
      </c>
      <c r="K20" s="3" t="s">
        <v>200</v>
      </c>
      <c r="L20" s="3" t="s">
        <v>200</v>
      </c>
      <c r="M20" s="3" t="s">
        <v>200</v>
      </c>
      <c r="N20" s="3"/>
      <c r="O20" s="3"/>
    </row>
    <row r="21" spans="1:15" x14ac:dyDescent="0.25">
      <c r="A21" s="3" t="s">
        <v>207</v>
      </c>
      <c r="B21" s="3" t="s">
        <v>211</v>
      </c>
      <c r="C21" s="3" t="s">
        <v>200</v>
      </c>
      <c r="D21" s="3" t="s">
        <v>200</v>
      </c>
      <c r="E21" s="3" t="s">
        <v>200</v>
      </c>
      <c r="F21" s="3" t="s">
        <v>200</v>
      </c>
      <c r="G21" s="3" t="s">
        <v>200</v>
      </c>
      <c r="H21" s="3" t="s">
        <v>200</v>
      </c>
      <c r="I21" s="3" t="s">
        <v>200</v>
      </c>
      <c r="J21" s="3">
        <v>88.369129999999998</v>
      </c>
      <c r="K21" s="3">
        <v>86.403059999999996</v>
      </c>
      <c r="L21" s="3" t="s">
        <v>200</v>
      </c>
      <c r="M21" s="3" t="s">
        <v>200</v>
      </c>
      <c r="N21" s="3"/>
      <c r="O21" s="3"/>
    </row>
    <row r="22" spans="1:15" x14ac:dyDescent="0.25">
      <c r="A22" s="3" t="s">
        <v>207</v>
      </c>
      <c r="B22" s="3" t="s">
        <v>212</v>
      </c>
      <c r="C22" s="3" t="s">
        <v>200</v>
      </c>
      <c r="D22" s="3" t="s">
        <v>200</v>
      </c>
      <c r="E22" s="3" t="s">
        <v>200</v>
      </c>
      <c r="F22" s="3">
        <v>91.488209999999995</v>
      </c>
      <c r="G22" s="3">
        <v>91.784700000000001</v>
      </c>
      <c r="H22" s="3">
        <v>92.903949999999995</v>
      </c>
      <c r="I22" s="3" t="s">
        <v>200</v>
      </c>
      <c r="J22" s="3">
        <v>100</v>
      </c>
      <c r="K22" s="3">
        <v>100</v>
      </c>
      <c r="L22" s="3">
        <v>100</v>
      </c>
      <c r="M22" s="3" t="s">
        <v>200</v>
      </c>
      <c r="N22" s="3"/>
      <c r="O22" s="3"/>
    </row>
    <row r="23" spans="1:15" x14ac:dyDescent="0.25">
      <c r="A23" s="3" t="s">
        <v>207</v>
      </c>
      <c r="B23" s="3" t="s">
        <v>213</v>
      </c>
      <c r="C23" s="3" t="s">
        <v>200</v>
      </c>
      <c r="D23" s="3" t="s">
        <v>200</v>
      </c>
      <c r="E23" s="3" t="s">
        <v>200</v>
      </c>
      <c r="F23" s="3" t="s">
        <v>200</v>
      </c>
      <c r="G23" s="3">
        <v>63.434339999999999</v>
      </c>
      <c r="H23" s="3">
        <v>70.639210000000006</v>
      </c>
      <c r="I23" s="3">
        <v>72.027370000000005</v>
      </c>
      <c r="J23" s="3">
        <v>74.063029999999998</v>
      </c>
      <c r="K23" s="3" t="s">
        <v>200</v>
      </c>
      <c r="L23" s="3" t="s">
        <v>200</v>
      </c>
      <c r="M23" s="3" t="s">
        <v>200</v>
      </c>
      <c r="N23" s="3"/>
      <c r="O23" s="3"/>
    </row>
    <row r="24" spans="1:15" x14ac:dyDescent="0.25">
      <c r="A24" s="3" t="s">
        <v>207</v>
      </c>
      <c r="B24" s="3" t="s">
        <v>214</v>
      </c>
      <c r="C24" s="3" t="s">
        <v>200</v>
      </c>
      <c r="D24" s="3" t="s">
        <v>200</v>
      </c>
      <c r="E24" s="3" t="s">
        <v>200</v>
      </c>
      <c r="F24" s="3">
        <v>85.55556</v>
      </c>
      <c r="G24" s="3">
        <v>87.020650000000003</v>
      </c>
      <c r="H24" s="3">
        <v>98.888890000000004</v>
      </c>
      <c r="I24" s="3">
        <v>98.714650000000006</v>
      </c>
      <c r="J24" s="3">
        <v>97.157619999999994</v>
      </c>
      <c r="K24" s="3">
        <v>98.507459999999995</v>
      </c>
      <c r="L24" s="3">
        <v>98.717950000000002</v>
      </c>
      <c r="M24" s="3" t="s">
        <v>200</v>
      </c>
      <c r="N24" s="3"/>
      <c r="O24" s="3"/>
    </row>
    <row r="25" spans="1:15" x14ac:dyDescent="0.25">
      <c r="A25" s="3" t="s">
        <v>207</v>
      </c>
      <c r="B25" s="3" t="s">
        <v>215</v>
      </c>
      <c r="C25" s="3" t="s">
        <v>200</v>
      </c>
      <c r="D25" s="3" t="s">
        <v>200</v>
      </c>
      <c r="E25" s="3" t="s">
        <v>200</v>
      </c>
      <c r="F25" s="3" t="s">
        <v>200</v>
      </c>
      <c r="G25" s="3" t="s">
        <v>200</v>
      </c>
      <c r="H25" s="3">
        <v>73.122529999999998</v>
      </c>
      <c r="I25" s="3" t="s">
        <v>200</v>
      </c>
      <c r="J25" s="3" t="s">
        <v>200</v>
      </c>
      <c r="K25" s="3" t="s">
        <v>200</v>
      </c>
      <c r="L25" s="3" t="s">
        <v>200</v>
      </c>
      <c r="M25" s="3" t="s">
        <v>200</v>
      </c>
      <c r="N25" s="3"/>
      <c r="O25" s="3"/>
    </row>
    <row r="26" spans="1:15" x14ac:dyDescent="0.25">
      <c r="A26" s="3" t="s">
        <v>207</v>
      </c>
      <c r="B26" s="3" t="s">
        <v>216</v>
      </c>
      <c r="C26" s="3" t="s">
        <v>200</v>
      </c>
      <c r="D26" s="3" t="s">
        <v>200</v>
      </c>
      <c r="E26" s="3" t="s">
        <v>200</v>
      </c>
      <c r="F26" s="3" t="s">
        <v>200</v>
      </c>
      <c r="G26" s="3">
        <v>86.014399999999995</v>
      </c>
      <c r="H26" s="3" t="s">
        <v>200</v>
      </c>
      <c r="I26" s="3" t="s">
        <v>200</v>
      </c>
      <c r="J26" s="3" t="s">
        <v>200</v>
      </c>
      <c r="K26" s="3" t="s">
        <v>200</v>
      </c>
      <c r="L26" s="3" t="s">
        <v>200</v>
      </c>
      <c r="M26" s="3" t="s">
        <v>200</v>
      </c>
      <c r="N26" s="3"/>
      <c r="O26" s="3"/>
    </row>
    <row r="27" spans="1:15" x14ac:dyDescent="0.25">
      <c r="A27" s="3" t="s">
        <v>207</v>
      </c>
      <c r="B27" s="3" t="s">
        <v>217</v>
      </c>
      <c r="C27" s="3" t="s">
        <v>200</v>
      </c>
      <c r="D27" s="3" t="s">
        <v>200</v>
      </c>
      <c r="E27" s="3" t="s">
        <v>200</v>
      </c>
      <c r="F27" s="3" t="s">
        <v>200</v>
      </c>
      <c r="G27" s="3">
        <v>96.514150000000001</v>
      </c>
      <c r="H27" s="3" t="s">
        <v>200</v>
      </c>
      <c r="I27" s="3">
        <v>100</v>
      </c>
      <c r="J27" s="3">
        <v>94.718130000000002</v>
      </c>
      <c r="K27" s="3">
        <v>99.428139999999999</v>
      </c>
      <c r="L27" s="3">
        <v>93.491799999999998</v>
      </c>
      <c r="M27" s="3" t="s">
        <v>200</v>
      </c>
      <c r="N27" s="3"/>
      <c r="O27" s="3"/>
    </row>
    <row r="28" spans="1:15" x14ac:dyDescent="0.25">
      <c r="A28" s="3" t="s">
        <v>218</v>
      </c>
      <c r="B28" s="3" t="s">
        <v>219</v>
      </c>
      <c r="C28" s="3" t="s">
        <v>200</v>
      </c>
      <c r="D28" s="3" t="s">
        <v>200</v>
      </c>
      <c r="E28" s="3" t="s">
        <v>200</v>
      </c>
      <c r="F28" s="3" t="s">
        <v>200</v>
      </c>
      <c r="G28" s="3" t="s">
        <v>200</v>
      </c>
      <c r="H28" s="3" t="s">
        <v>200</v>
      </c>
      <c r="I28" s="3">
        <v>100</v>
      </c>
      <c r="J28" s="3" t="s">
        <v>200</v>
      </c>
      <c r="K28" s="3" t="s">
        <v>200</v>
      </c>
      <c r="L28" s="3">
        <v>100</v>
      </c>
      <c r="M28" s="3" t="s">
        <v>200</v>
      </c>
      <c r="N28" s="3"/>
      <c r="O28" s="3"/>
    </row>
    <row r="29" spans="1:15" x14ac:dyDescent="0.25">
      <c r="A29" s="3" t="s">
        <v>218</v>
      </c>
      <c r="B29" s="3" t="s">
        <v>220</v>
      </c>
      <c r="C29" s="3" t="s">
        <v>200</v>
      </c>
      <c r="D29" s="3" t="s">
        <v>200</v>
      </c>
      <c r="E29" s="3" t="s">
        <v>200</v>
      </c>
      <c r="F29" s="3" t="s">
        <v>200</v>
      </c>
      <c r="G29" s="3" t="s">
        <v>200</v>
      </c>
      <c r="H29" s="3" t="s">
        <v>200</v>
      </c>
      <c r="I29" s="3" t="s">
        <v>200</v>
      </c>
      <c r="J29" s="3">
        <v>100</v>
      </c>
      <c r="K29" s="3">
        <v>100</v>
      </c>
      <c r="L29" s="3">
        <v>100</v>
      </c>
      <c r="M29" s="3" t="s">
        <v>200</v>
      </c>
      <c r="N29" s="3"/>
      <c r="O29" s="3"/>
    </row>
    <row r="30" spans="1:15" x14ac:dyDescent="0.25">
      <c r="A30" s="3" t="s">
        <v>218</v>
      </c>
      <c r="B30" s="3" t="s">
        <v>221</v>
      </c>
      <c r="C30" s="3" t="s">
        <v>200</v>
      </c>
      <c r="D30" s="3" t="s">
        <v>200</v>
      </c>
      <c r="E30" s="3" t="s">
        <v>200</v>
      </c>
      <c r="F30" s="3" t="s">
        <v>200</v>
      </c>
      <c r="G30" s="3" t="s">
        <v>200</v>
      </c>
      <c r="H30" s="3" t="s">
        <v>200</v>
      </c>
      <c r="I30" s="3" t="s">
        <v>200</v>
      </c>
      <c r="J30" s="3">
        <v>100</v>
      </c>
      <c r="K30" s="3">
        <v>100</v>
      </c>
      <c r="L30" s="3" t="s">
        <v>200</v>
      </c>
      <c r="M30" s="3" t="s">
        <v>200</v>
      </c>
      <c r="N30" s="3"/>
      <c r="O30" s="3"/>
    </row>
    <row r="31" spans="1:15" x14ac:dyDescent="0.25">
      <c r="A31" s="3" t="s">
        <v>222</v>
      </c>
      <c r="B31" s="3" t="s">
        <v>223</v>
      </c>
      <c r="C31" s="3" t="s">
        <v>200</v>
      </c>
      <c r="D31" s="3" t="s">
        <v>200</v>
      </c>
      <c r="E31" s="3" t="s">
        <v>200</v>
      </c>
      <c r="F31" s="3" t="s">
        <v>200</v>
      </c>
      <c r="G31" s="3" t="s">
        <v>200</v>
      </c>
      <c r="H31" s="3">
        <v>53.586300000000001</v>
      </c>
      <c r="I31" s="3">
        <v>70.994889999999998</v>
      </c>
      <c r="J31" s="3" t="s">
        <v>200</v>
      </c>
      <c r="K31" s="3" t="s">
        <v>200</v>
      </c>
      <c r="L31" s="3" t="s">
        <v>200</v>
      </c>
      <c r="M31" s="3" t="s">
        <v>200</v>
      </c>
      <c r="N31" s="3"/>
      <c r="O31" s="3"/>
    </row>
    <row r="32" spans="1:15" x14ac:dyDescent="0.25">
      <c r="A32" s="3" t="s">
        <v>222</v>
      </c>
      <c r="B32" s="3" t="s">
        <v>225</v>
      </c>
      <c r="C32" s="3" t="s">
        <v>200</v>
      </c>
      <c r="D32" s="3" t="s">
        <v>200</v>
      </c>
      <c r="E32" s="3" t="s">
        <v>200</v>
      </c>
      <c r="F32" s="3">
        <v>74.355400000000003</v>
      </c>
      <c r="G32" s="3">
        <v>73.424019999999999</v>
      </c>
      <c r="H32" s="3">
        <v>71.442130000000006</v>
      </c>
      <c r="I32" s="3">
        <v>71.229699999999994</v>
      </c>
      <c r="J32" s="3" t="s">
        <v>200</v>
      </c>
      <c r="K32" s="3" t="s">
        <v>200</v>
      </c>
      <c r="L32" s="3" t="s">
        <v>200</v>
      </c>
      <c r="M32" s="3" t="s">
        <v>200</v>
      </c>
      <c r="N32" s="3"/>
      <c r="O32" s="3"/>
    </row>
    <row r="33" spans="1:15" x14ac:dyDescent="0.25">
      <c r="A33" s="3" t="s">
        <v>222</v>
      </c>
      <c r="B33" s="3" t="s">
        <v>226</v>
      </c>
      <c r="C33" s="3" t="s">
        <v>200</v>
      </c>
      <c r="D33" s="3" t="s">
        <v>200</v>
      </c>
      <c r="E33" s="3" t="s">
        <v>200</v>
      </c>
      <c r="F33" s="3" t="s">
        <v>200</v>
      </c>
      <c r="G33" s="3" t="s">
        <v>200</v>
      </c>
      <c r="H33" s="3">
        <v>100</v>
      </c>
      <c r="I33" s="3">
        <v>92.434209999999993</v>
      </c>
      <c r="J33" s="3" t="s">
        <v>200</v>
      </c>
      <c r="K33" s="3" t="s">
        <v>200</v>
      </c>
      <c r="L33" s="3" t="s">
        <v>200</v>
      </c>
      <c r="M33" s="3" t="s">
        <v>200</v>
      </c>
      <c r="N33" s="3"/>
      <c r="O33" s="3"/>
    </row>
    <row r="34" spans="1:15" x14ac:dyDescent="0.25">
      <c r="A34" s="3" t="s">
        <v>222</v>
      </c>
      <c r="B34" s="3" t="s">
        <v>248</v>
      </c>
      <c r="C34" s="3" t="s">
        <v>200</v>
      </c>
      <c r="D34" s="3" t="s">
        <v>200</v>
      </c>
      <c r="E34" s="3" t="s">
        <v>200</v>
      </c>
      <c r="F34" s="3" t="s">
        <v>200</v>
      </c>
      <c r="G34" s="3" t="s">
        <v>200</v>
      </c>
      <c r="H34" s="3" t="s">
        <v>200</v>
      </c>
      <c r="I34" s="3" t="s">
        <v>200</v>
      </c>
      <c r="J34" s="3" t="s">
        <v>200</v>
      </c>
      <c r="K34" s="3">
        <v>70.048599999999993</v>
      </c>
      <c r="L34" s="3">
        <v>65.313760000000002</v>
      </c>
      <c r="M34" s="3" t="s">
        <v>200</v>
      </c>
      <c r="N34" s="3"/>
      <c r="O34" s="3"/>
    </row>
    <row r="35" spans="1:15" x14ac:dyDescent="0.25">
      <c r="A35" s="3" t="s">
        <v>222</v>
      </c>
      <c r="B35" s="3" t="s">
        <v>249</v>
      </c>
      <c r="C35" s="3" t="s">
        <v>200</v>
      </c>
      <c r="D35" s="3" t="s">
        <v>200</v>
      </c>
      <c r="E35" s="3" t="s">
        <v>200</v>
      </c>
      <c r="F35" s="3">
        <v>79.913349999999994</v>
      </c>
      <c r="G35" s="3">
        <v>79.298109999999994</v>
      </c>
      <c r="H35" s="3">
        <v>90.447299999999998</v>
      </c>
      <c r="I35" s="3">
        <v>100</v>
      </c>
      <c r="J35" s="3" t="s">
        <v>200</v>
      </c>
      <c r="K35" s="3" t="s">
        <v>200</v>
      </c>
      <c r="L35" s="3" t="s">
        <v>200</v>
      </c>
      <c r="M35" s="3" t="s">
        <v>200</v>
      </c>
      <c r="N35" s="3"/>
      <c r="O35" s="3"/>
    </row>
    <row r="36" spans="1:15" x14ac:dyDescent="0.25">
      <c r="A36" s="3" t="s">
        <v>222</v>
      </c>
      <c r="B36" s="3" t="s">
        <v>266</v>
      </c>
      <c r="C36" s="3" t="s">
        <v>200</v>
      </c>
      <c r="D36" s="3" t="s">
        <v>200</v>
      </c>
      <c r="E36" s="3" t="s">
        <v>200</v>
      </c>
      <c r="F36" s="3" t="s">
        <v>200</v>
      </c>
      <c r="G36" s="3" t="s">
        <v>200</v>
      </c>
      <c r="H36" s="3">
        <v>78.145650000000003</v>
      </c>
      <c r="I36" s="3" t="s">
        <v>200</v>
      </c>
      <c r="J36" s="3" t="s">
        <v>200</v>
      </c>
      <c r="K36" s="3" t="s">
        <v>200</v>
      </c>
      <c r="L36" s="3" t="s">
        <v>200</v>
      </c>
      <c r="M36" s="3" t="s">
        <v>200</v>
      </c>
      <c r="N36" s="3"/>
      <c r="O36" s="3"/>
    </row>
    <row r="37" spans="1:15" x14ac:dyDescent="0.25">
      <c r="A37" s="3" t="s">
        <v>222</v>
      </c>
      <c r="B37" s="3" t="s">
        <v>227</v>
      </c>
      <c r="C37" s="3" t="s">
        <v>200</v>
      </c>
      <c r="D37" s="3" t="s">
        <v>200</v>
      </c>
      <c r="E37" s="3" t="s">
        <v>200</v>
      </c>
      <c r="F37" s="3">
        <v>53.764769999999999</v>
      </c>
      <c r="G37" s="3" t="s">
        <v>200</v>
      </c>
      <c r="H37" s="3" t="s">
        <v>200</v>
      </c>
      <c r="I37" s="3" t="s">
        <v>200</v>
      </c>
      <c r="J37" s="3" t="s">
        <v>200</v>
      </c>
      <c r="K37" s="3" t="s">
        <v>200</v>
      </c>
      <c r="L37" s="3" t="s">
        <v>200</v>
      </c>
      <c r="M37" s="3" t="s">
        <v>200</v>
      </c>
      <c r="N37" s="3"/>
      <c r="O37" s="3"/>
    </row>
    <row r="38" spans="1:15" x14ac:dyDescent="0.25">
      <c r="A38" s="3" t="s">
        <v>228</v>
      </c>
      <c r="B38" s="3" t="s">
        <v>229</v>
      </c>
      <c r="C38" s="3" t="s">
        <v>200</v>
      </c>
      <c r="D38" s="3" t="s">
        <v>200</v>
      </c>
      <c r="E38" s="3" t="s">
        <v>200</v>
      </c>
      <c r="F38" s="3" t="s">
        <v>200</v>
      </c>
      <c r="G38" s="3">
        <v>65.121170000000006</v>
      </c>
      <c r="H38" s="3" t="s">
        <v>200</v>
      </c>
      <c r="I38" s="3">
        <v>76.781940000000006</v>
      </c>
      <c r="J38" s="3" t="s">
        <v>200</v>
      </c>
      <c r="K38" s="3" t="s">
        <v>200</v>
      </c>
      <c r="L38" s="3" t="s">
        <v>200</v>
      </c>
      <c r="M38" s="3" t="s">
        <v>200</v>
      </c>
      <c r="N38" s="3"/>
      <c r="O38" s="3"/>
    </row>
    <row r="39" spans="1:15" x14ac:dyDescent="0.25">
      <c r="A39" s="3" t="s">
        <v>228</v>
      </c>
      <c r="B39" s="3" t="s">
        <v>230</v>
      </c>
      <c r="C39" s="3" t="s">
        <v>200</v>
      </c>
      <c r="D39" s="3" t="s">
        <v>200</v>
      </c>
      <c r="E39" s="3" t="s">
        <v>200</v>
      </c>
      <c r="F39" s="3" t="s">
        <v>200</v>
      </c>
      <c r="G39" s="3" t="s">
        <v>200</v>
      </c>
      <c r="H39" s="3">
        <v>96.953429999999997</v>
      </c>
      <c r="I39" s="3">
        <v>98.411619999999999</v>
      </c>
      <c r="J39" s="3">
        <v>99.042330000000007</v>
      </c>
      <c r="K39" s="3">
        <v>98.949489999999997</v>
      </c>
      <c r="L39" s="3">
        <v>99.179940000000002</v>
      </c>
      <c r="M39" s="3" t="s">
        <v>200</v>
      </c>
      <c r="N39" s="3"/>
      <c r="O39" s="3"/>
    </row>
    <row r="40" spans="1:15" x14ac:dyDescent="0.25">
      <c r="A40" s="3" t="s">
        <v>228</v>
      </c>
      <c r="B40" s="3" t="s">
        <v>231</v>
      </c>
      <c r="C40" s="3" t="s">
        <v>200</v>
      </c>
      <c r="D40" s="3" t="s">
        <v>200</v>
      </c>
      <c r="E40" s="3" t="s">
        <v>200</v>
      </c>
      <c r="F40" s="3" t="s">
        <v>200</v>
      </c>
      <c r="G40" s="3">
        <v>75.543139999999994</v>
      </c>
      <c r="H40" s="3" t="s">
        <v>200</v>
      </c>
      <c r="I40" s="3">
        <v>99.580590000000001</v>
      </c>
      <c r="J40" s="3">
        <v>94.289109999999994</v>
      </c>
      <c r="K40" s="3">
        <v>96.373689999999996</v>
      </c>
      <c r="L40" s="3" t="s">
        <v>200</v>
      </c>
      <c r="M40" s="3" t="s">
        <v>200</v>
      </c>
      <c r="N40" s="3"/>
      <c r="O40" s="3"/>
    </row>
    <row r="41" spans="1:15" x14ac:dyDescent="0.25">
      <c r="A41" s="3" t="s">
        <v>228</v>
      </c>
      <c r="B41" s="3" t="s">
        <v>232</v>
      </c>
      <c r="C41" s="3" t="s">
        <v>200</v>
      </c>
      <c r="D41" s="3" t="s">
        <v>200</v>
      </c>
      <c r="E41" s="3" t="s">
        <v>200</v>
      </c>
      <c r="F41" s="3" t="s">
        <v>200</v>
      </c>
      <c r="G41" s="3">
        <v>100</v>
      </c>
      <c r="H41" s="3" t="s">
        <v>200</v>
      </c>
      <c r="I41" s="3">
        <v>100</v>
      </c>
      <c r="J41" s="3">
        <v>100</v>
      </c>
      <c r="K41" s="3">
        <v>100</v>
      </c>
      <c r="L41" s="3">
        <v>100</v>
      </c>
      <c r="M41" s="3" t="s">
        <v>200</v>
      </c>
      <c r="N41" s="3"/>
      <c r="O41" s="3"/>
    </row>
    <row r="42" spans="1:15" x14ac:dyDescent="0.25">
      <c r="A42" s="3" t="s">
        <v>228</v>
      </c>
      <c r="B42" s="3" t="s">
        <v>233</v>
      </c>
      <c r="C42" s="3" t="s">
        <v>200</v>
      </c>
      <c r="D42" s="3" t="s">
        <v>200</v>
      </c>
      <c r="E42" s="3" t="s">
        <v>200</v>
      </c>
      <c r="F42" s="3" t="s">
        <v>200</v>
      </c>
      <c r="G42" s="3">
        <v>93.804029999999997</v>
      </c>
      <c r="H42" s="3">
        <v>90.588239999999999</v>
      </c>
      <c r="I42" s="3" t="s">
        <v>200</v>
      </c>
      <c r="J42" s="3">
        <v>92.780969999999996</v>
      </c>
      <c r="K42" s="3">
        <v>100</v>
      </c>
      <c r="L42" s="3">
        <v>96.188209999999998</v>
      </c>
      <c r="M42" s="3" t="s">
        <v>200</v>
      </c>
      <c r="N42" s="3"/>
      <c r="O42" s="3"/>
    </row>
    <row r="43" spans="1:15" x14ac:dyDescent="0.25">
      <c r="A43" s="3" t="s">
        <v>228</v>
      </c>
      <c r="B43" s="3" t="s">
        <v>234</v>
      </c>
      <c r="C43" s="3" t="s">
        <v>200</v>
      </c>
      <c r="D43" s="3" t="s">
        <v>200</v>
      </c>
      <c r="E43" s="3" t="s">
        <v>200</v>
      </c>
      <c r="F43" s="3" t="s">
        <v>200</v>
      </c>
      <c r="G43" s="3">
        <v>79.808459999999997</v>
      </c>
      <c r="H43" s="3">
        <v>82.190709999999996</v>
      </c>
      <c r="I43" s="3" t="s">
        <v>200</v>
      </c>
      <c r="J43" s="3">
        <v>83.670649999999995</v>
      </c>
      <c r="K43" s="3">
        <v>84.01567</v>
      </c>
      <c r="L43" s="3" t="s">
        <v>200</v>
      </c>
      <c r="M43" s="3" t="s">
        <v>200</v>
      </c>
      <c r="N43" s="3"/>
      <c r="O43" s="3"/>
    </row>
    <row r="44" spans="1:15" x14ac:dyDescent="0.25">
      <c r="A44" s="3" t="s">
        <v>228</v>
      </c>
      <c r="B44" s="3" t="s">
        <v>236</v>
      </c>
      <c r="C44" s="3" t="s">
        <v>200</v>
      </c>
      <c r="D44" s="3" t="s">
        <v>200</v>
      </c>
      <c r="E44" s="3" t="s">
        <v>200</v>
      </c>
      <c r="F44" s="3" t="s">
        <v>200</v>
      </c>
      <c r="G44" s="3" t="s">
        <v>200</v>
      </c>
      <c r="H44" s="3">
        <v>69.808310000000006</v>
      </c>
      <c r="I44" s="3" t="s">
        <v>200</v>
      </c>
      <c r="J44" s="3" t="s">
        <v>200</v>
      </c>
      <c r="K44" s="3" t="s">
        <v>200</v>
      </c>
      <c r="L44" s="3" t="s">
        <v>200</v>
      </c>
      <c r="M44" s="3" t="s">
        <v>200</v>
      </c>
      <c r="N44" s="3"/>
      <c r="O44" s="3"/>
    </row>
    <row r="45" spans="1:15" x14ac:dyDescent="0.25">
      <c r="A45" s="3" t="s">
        <v>228</v>
      </c>
      <c r="B45" s="3" t="s">
        <v>238</v>
      </c>
      <c r="C45" s="3" t="s">
        <v>200</v>
      </c>
      <c r="D45" s="3" t="s">
        <v>200</v>
      </c>
      <c r="E45" s="3" t="s">
        <v>200</v>
      </c>
      <c r="F45" s="3">
        <v>100</v>
      </c>
      <c r="G45" s="3">
        <v>100</v>
      </c>
      <c r="H45" s="3">
        <v>100</v>
      </c>
      <c r="I45" s="3">
        <v>100</v>
      </c>
      <c r="J45" s="3">
        <v>100</v>
      </c>
      <c r="K45" s="3">
        <v>100</v>
      </c>
      <c r="L45" s="3" t="s">
        <v>200</v>
      </c>
      <c r="M45" s="3" t="s">
        <v>200</v>
      </c>
      <c r="N45" s="3"/>
      <c r="O45" s="3"/>
    </row>
    <row r="46" spans="1:15" x14ac:dyDescent="0.25">
      <c r="A46" s="3" t="s">
        <v>228</v>
      </c>
      <c r="B46" s="3" t="s">
        <v>239</v>
      </c>
      <c r="C46" s="3" t="s">
        <v>200</v>
      </c>
      <c r="D46" s="3">
        <v>80.111999999999995</v>
      </c>
      <c r="E46" s="3" t="s">
        <v>200</v>
      </c>
      <c r="F46" s="3">
        <v>89.544839999999994</v>
      </c>
      <c r="G46" s="3">
        <v>76.640360000000001</v>
      </c>
      <c r="H46" s="3">
        <v>53.614060000000002</v>
      </c>
      <c r="I46" s="3" t="s">
        <v>200</v>
      </c>
      <c r="J46" s="3" t="s">
        <v>200</v>
      </c>
      <c r="K46" s="3" t="s">
        <v>200</v>
      </c>
      <c r="L46" s="3" t="s">
        <v>200</v>
      </c>
      <c r="M46" s="3" t="s">
        <v>200</v>
      </c>
      <c r="N46" s="3"/>
      <c r="O46" s="3"/>
    </row>
    <row r="47" spans="1:15" x14ac:dyDescent="0.25">
      <c r="A47" s="3" t="s">
        <v>228</v>
      </c>
      <c r="B47" s="3" t="s">
        <v>240</v>
      </c>
      <c r="C47" s="3" t="s">
        <v>200</v>
      </c>
      <c r="D47" s="3" t="s">
        <v>200</v>
      </c>
      <c r="E47" s="3" t="s">
        <v>200</v>
      </c>
      <c r="F47" s="3">
        <v>67.080979999999997</v>
      </c>
      <c r="G47" s="3" t="s">
        <v>200</v>
      </c>
      <c r="H47" s="3" t="s">
        <v>200</v>
      </c>
      <c r="I47" s="3">
        <v>72.364320000000006</v>
      </c>
      <c r="J47" s="3" t="s">
        <v>200</v>
      </c>
      <c r="K47" s="3" t="s">
        <v>200</v>
      </c>
      <c r="L47" s="3" t="s">
        <v>200</v>
      </c>
      <c r="M47" s="3" t="s">
        <v>200</v>
      </c>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269</v>
      </c>
    </row>
    <row r="8" spans="1:15" x14ac:dyDescent="0.25">
      <c r="A8" t="s">
        <v>270</v>
      </c>
    </row>
    <row r="9" spans="1:15" x14ac:dyDescent="0.25">
      <c r="A9" t="s">
        <v>285</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v>67.941339999999997</v>
      </c>
      <c r="G14" s="3">
        <v>75.138620000000003</v>
      </c>
      <c r="H14" s="3">
        <v>72.914249999999996</v>
      </c>
      <c r="I14" s="3" t="s">
        <v>200</v>
      </c>
      <c r="J14" s="3" t="s">
        <v>200</v>
      </c>
      <c r="K14" s="3">
        <v>96.292770000000004</v>
      </c>
      <c r="L14" s="3">
        <v>99.628429999999994</v>
      </c>
      <c r="M14" s="3" t="s">
        <v>200</v>
      </c>
      <c r="N14" s="3"/>
      <c r="O14" s="3"/>
    </row>
    <row r="15" spans="1:15" x14ac:dyDescent="0.25">
      <c r="A15" s="3" t="s">
        <v>198</v>
      </c>
      <c r="B15" s="3" t="s">
        <v>201</v>
      </c>
      <c r="C15" s="3" t="s">
        <v>200</v>
      </c>
      <c r="D15" s="3" t="s">
        <v>200</v>
      </c>
      <c r="E15" s="3" t="s">
        <v>200</v>
      </c>
      <c r="F15" s="3">
        <v>40.784640000000003</v>
      </c>
      <c r="G15" s="3">
        <v>48.951000000000001</v>
      </c>
      <c r="H15" s="3">
        <v>47.812289999999997</v>
      </c>
      <c r="I15" s="3">
        <v>48.616129999999998</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t="s">
        <v>200</v>
      </c>
      <c r="H16" s="3" t="s">
        <v>200</v>
      </c>
      <c r="I16" s="3">
        <v>51.433909999999997</v>
      </c>
      <c r="J16" s="3" t="s">
        <v>200</v>
      </c>
      <c r="K16" s="3">
        <v>53.185510000000001</v>
      </c>
      <c r="L16" s="3">
        <v>50.213209999999997</v>
      </c>
      <c r="M16" s="3" t="s">
        <v>200</v>
      </c>
      <c r="N16" s="3"/>
      <c r="O16" s="3"/>
    </row>
    <row r="17" spans="1:15" x14ac:dyDescent="0.25">
      <c r="A17" s="3" t="s">
        <v>198</v>
      </c>
      <c r="B17" s="3" t="s">
        <v>204</v>
      </c>
      <c r="C17" s="3" t="s">
        <v>200</v>
      </c>
      <c r="D17" s="3" t="s">
        <v>200</v>
      </c>
      <c r="E17" s="3" t="s">
        <v>200</v>
      </c>
      <c r="F17" s="3" t="s">
        <v>200</v>
      </c>
      <c r="G17" s="3">
        <v>100</v>
      </c>
      <c r="H17" s="3" t="s">
        <v>200</v>
      </c>
      <c r="I17" s="3" t="s">
        <v>200</v>
      </c>
      <c r="J17" s="3" t="s">
        <v>200</v>
      </c>
      <c r="K17" s="3" t="s">
        <v>200</v>
      </c>
      <c r="L17" s="3" t="s">
        <v>200</v>
      </c>
      <c r="M17" s="3" t="s">
        <v>200</v>
      </c>
      <c r="N17" s="3"/>
      <c r="O17" s="3"/>
    </row>
    <row r="18" spans="1:15" x14ac:dyDescent="0.25">
      <c r="A18" s="3" t="s">
        <v>198</v>
      </c>
      <c r="B18" s="3" t="s">
        <v>206</v>
      </c>
      <c r="C18" s="3" t="s">
        <v>200</v>
      </c>
      <c r="D18" s="3" t="s">
        <v>200</v>
      </c>
      <c r="E18" s="3" t="s">
        <v>200</v>
      </c>
      <c r="F18" s="3" t="s">
        <v>200</v>
      </c>
      <c r="G18" s="3" t="s">
        <v>200</v>
      </c>
      <c r="H18" s="3">
        <v>27.19547</v>
      </c>
      <c r="I18" s="3" t="s">
        <v>200</v>
      </c>
      <c r="J18" s="3" t="s">
        <v>200</v>
      </c>
      <c r="K18" s="3" t="s">
        <v>200</v>
      </c>
      <c r="L18" s="3" t="s">
        <v>200</v>
      </c>
      <c r="M18" s="3" t="s">
        <v>200</v>
      </c>
      <c r="N18" s="3"/>
      <c r="O18" s="3"/>
    </row>
    <row r="19" spans="1:15" x14ac:dyDescent="0.25">
      <c r="A19" s="3" t="s">
        <v>207</v>
      </c>
      <c r="B19" s="3" t="s">
        <v>245</v>
      </c>
      <c r="C19" s="3" t="s">
        <v>200</v>
      </c>
      <c r="D19" s="3" t="s">
        <v>200</v>
      </c>
      <c r="E19" s="3" t="s">
        <v>200</v>
      </c>
      <c r="F19" s="3" t="s">
        <v>200</v>
      </c>
      <c r="G19" s="3">
        <v>100</v>
      </c>
      <c r="H19" s="3">
        <v>100</v>
      </c>
      <c r="I19" s="3">
        <v>100</v>
      </c>
      <c r="J19" s="3">
        <v>100</v>
      </c>
      <c r="K19" s="3">
        <v>100</v>
      </c>
      <c r="L19" s="3">
        <v>100</v>
      </c>
      <c r="M19" s="3" t="s">
        <v>200</v>
      </c>
      <c r="N19" s="3"/>
      <c r="O19" s="3"/>
    </row>
    <row r="20" spans="1:15" x14ac:dyDescent="0.25">
      <c r="A20" s="3" t="s">
        <v>207</v>
      </c>
      <c r="B20" s="3" t="s">
        <v>209</v>
      </c>
      <c r="C20" s="3" t="s">
        <v>200</v>
      </c>
      <c r="D20" s="3" t="s">
        <v>200</v>
      </c>
      <c r="E20" s="3" t="s">
        <v>200</v>
      </c>
      <c r="F20" s="3">
        <v>82.493049999999997</v>
      </c>
      <c r="G20" s="3">
        <v>82.157449999999997</v>
      </c>
      <c r="H20" s="3">
        <v>81.821809999999999</v>
      </c>
      <c r="I20" s="3" t="s">
        <v>200</v>
      </c>
      <c r="J20" s="3">
        <v>82.842489999999998</v>
      </c>
      <c r="K20" s="3" t="s">
        <v>200</v>
      </c>
      <c r="L20" s="3" t="s">
        <v>200</v>
      </c>
      <c r="M20" s="3" t="s">
        <v>200</v>
      </c>
      <c r="N20" s="3"/>
      <c r="O20" s="3"/>
    </row>
    <row r="21" spans="1:15" x14ac:dyDescent="0.25">
      <c r="A21" s="3" t="s">
        <v>207</v>
      </c>
      <c r="B21" s="3" t="s">
        <v>211</v>
      </c>
      <c r="C21" s="3" t="s">
        <v>200</v>
      </c>
      <c r="D21" s="3" t="s">
        <v>200</v>
      </c>
      <c r="E21" s="3" t="s">
        <v>200</v>
      </c>
      <c r="F21" s="3" t="s">
        <v>200</v>
      </c>
      <c r="G21" s="3" t="s">
        <v>200</v>
      </c>
      <c r="H21" s="3" t="s">
        <v>200</v>
      </c>
      <c r="I21" s="3" t="s">
        <v>200</v>
      </c>
      <c r="J21" s="3">
        <v>84.366820000000004</v>
      </c>
      <c r="K21" s="3">
        <v>83.533860000000004</v>
      </c>
      <c r="L21" s="3" t="s">
        <v>200</v>
      </c>
      <c r="M21" s="3" t="s">
        <v>200</v>
      </c>
      <c r="N21" s="3"/>
      <c r="O21" s="3"/>
    </row>
    <row r="22" spans="1:15" x14ac:dyDescent="0.25">
      <c r="A22" s="3" t="s">
        <v>207</v>
      </c>
      <c r="B22" s="3" t="s">
        <v>212</v>
      </c>
      <c r="C22" s="3" t="s">
        <v>200</v>
      </c>
      <c r="D22" s="3" t="s">
        <v>200</v>
      </c>
      <c r="E22" s="3" t="s">
        <v>200</v>
      </c>
      <c r="F22" s="3">
        <v>80.223879999999994</v>
      </c>
      <c r="G22" s="3">
        <v>81.909549999999996</v>
      </c>
      <c r="H22" s="3">
        <v>79.298429999999996</v>
      </c>
      <c r="I22" s="3" t="s">
        <v>200</v>
      </c>
      <c r="J22" s="3">
        <v>100</v>
      </c>
      <c r="K22" s="3">
        <v>100</v>
      </c>
      <c r="L22" s="3">
        <v>100</v>
      </c>
      <c r="M22" s="3" t="s">
        <v>200</v>
      </c>
      <c r="N22" s="3"/>
      <c r="O22" s="3"/>
    </row>
    <row r="23" spans="1:15" x14ac:dyDescent="0.25">
      <c r="A23" s="3" t="s">
        <v>207</v>
      </c>
      <c r="B23" s="3" t="s">
        <v>213</v>
      </c>
      <c r="C23" s="3" t="s">
        <v>200</v>
      </c>
      <c r="D23" s="3" t="s">
        <v>200</v>
      </c>
      <c r="E23" s="3" t="s">
        <v>200</v>
      </c>
      <c r="F23" s="3" t="s">
        <v>200</v>
      </c>
      <c r="G23" s="3">
        <v>70.686599999999999</v>
      </c>
      <c r="H23" s="3">
        <v>79.653639999999996</v>
      </c>
      <c r="I23" s="3">
        <v>80.235860000000002</v>
      </c>
      <c r="J23" s="3">
        <v>82.71893</v>
      </c>
      <c r="K23" s="3" t="s">
        <v>200</v>
      </c>
      <c r="L23" s="3" t="s">
        <v>200</v>
      </c>
      <c r="M23" s="3" t="s">
        <v>200</v>
      </c>
      <c r="N23" s="3"/>
      <c r="O23" s="3"/>
    </row>
    <row r="24" spans="1:15" x14ac:dyDescent="0.25">
      <c r="A24" s="3" t="s">
        <v>207</v>
      </c>
      <c r="B24" s="3" t="s">
        <v>214</v>
      </c>
      <c r="C24" s="3" t="s">
        <v>200</v>
      </c>
      <c r="D24" s="3" t="s">
        <v>200</v>
      </c>
      <c r="E24" s="3" t="s">
        <v>200</v>
      </c>
      <c r="F24" s="3">
        <v>82.978719999999996</v>
      </c>
      <c r="G24" s="3">
        <v>85.781989999999993</v>
      </c>
      <c r="H24" s="3">
        <v>98.832679999999996</v>
      </c>
      <c r="I24" s="3">
        <v>98.393569999999997</v>
      </c>
      <c r="J24" s="3">
        <v>97.983869999999996</v>
      </c>
      <c r="K24" s="3">
        <v>99.655169999999998</v>
      </c>
      <c r="L24" s="3">
        <v>89.285709999999995</v>
      </c>
      <c r="M24" s="3" t="s">
        <v>200</v>
      </c>
      <c r="N24" s="3"/>
      <c r="O24" s="3"/>
    </row>
    <row r="25" spans="1:15" x14ac:dyDescent="0.25">
      <c r="A25" s="3" t="s">
        <v>207</v>
      </c>
      <c r="B25" s="3" t="s">
        <v>215</v>
      </c>
      <c r="C25" s="3" t="s">
        <v>200</v>
      </c>
      <c r="D25" s="3" t="s">
        <v>200</v>
      </c>
      <c r="E25" s="3" t="s">
        <v>200</v>
      </c>
      <c r="F25" s="3" t="s">
        <v>200</v>
      </c>
      <c r="G25" s="3" t="s">
        <v>200</v>
      </c>
      <c r="H25" s="3">
        <v>62.435279999999999</v>
      </c>
      <c r="I25" s="3" t="s">
        <v>200</v>
      </c>
      <c r="J25" s="3" t="s">
        <v>200</v>
      </c>
      <c r="K25" s="3" t="s">
        <v>200</v>
      </c>
      <c r="L25" s="3" t="s">
        <v>200</v>
      </c>
      <c r="M25" s="3" t="s">
        <v>200</v>
      </c>
      <c r="N25" s="3"/>
      <c r="O25" s="3"/>
    </row>
    <row r="26" spans="1:15" x14ac:dyDescent="0.25">
      <c r="A26" s="3" t="s">
        <v>207</v>
      </c>
      <c r="B26" s="3" t="s">
        <v>216</v>
      </c>
      <c r="C26" s="3" t="s">
        <v>200</v>
      </c>
      <c r="D26" s="3" t="s">
        <v>200</v>
      </c>
      <c r="E26" s="3" t="s">
        <v>200</v>
      </c>
      <c r="F26" s="3" t="s">
        <v>200</v>
      </c>
      <c r="G26" s="3">
        <v>84.211389999999994</v>
      </c>
      <c r="H26" s="3" t="s">
        <v>200</v>
      </c>
      <c r="I26" s="3" t="s">
        <v>200</v>
      </c>
      <c r="J26" s="3" t="s">
        <v>200</v>
      </c>
      <c r="K26" s="3" t="s">
        <v>200</v>
      </c>
      <c r="L26" s="3" t="s">
        <v>200</v>
      </c>
      <c r="M26" s="3" t="s">
        <v>200</v>
      </c>
      <c r="N26" s="3"/>
      <c r="O26" s="3"/>
    </row>
    <row r="27" spans="1:15" x14ac:dyDescent="0.25">
      <c r="A27" s="3" t="s">
        <v>207</v>
      </c>
      <c r="B27" s="3" t="s">
        <v>217</v>
      </c>
      <c r="C27" s="3" t="s">
        <v>200</v>
      </c>
      <c r="D27" s="3" t="s">
        <v>200</v>
      </c>
      <c r="E27" s="3" t="s">
        <v>200</v>
      </c>
      <c r="F27" s="3" t="s">
        <v>200</v>
      </c>
      <c r="G27" s="3">
        <v>96.832419999999999</v>
      </c>
      <c r="H27" s="3" t="s">
        <v>200</v>
      </c>
      <c r="I27" s="3">
        <v>100</v>
      </c>
      <c r="J27" s="3">
        <v>91.945520000000002</v>
      </c>
      <c r="K27" s="3">
        <v>98.097750000000005</v>
      </c>
      <c r="L27" s="3">
        <v>89.722639999999998</v>
      </c>
      <c r="M27" s="3" t="s">
        <v>200</v>
      </c>
      <c r="N27" s="3"/>
      <c r="O27" s="3"/>
    </row>
    <row r="28" spans="1:15" x14ac:dyDescent="0.25">
      <c r="A28" s="3" t="s">
        <v>218</v>
      </c>
      <c r="B28" s="3" t="s">
        <v>219</v>
      </c>
      <c r="C28" s="3" t="s">
        <v>200</v>
      </c>
      <c r="D28" s="3" t="s">
        <v>200</v>
      </c>
      <c r="E28" s="3" t="s">
        <v>200</v>
      </c>
      <c r="F28" s="3" t="s">
        <v>200</v>
      </c>
      <c r="G28" s="3" t="s">
        <v>200</v>
      </c>
      <c r="H28" s="3" t="s">
        <v>200</v>
      </c>
      <c r="I28" s="3">
        <v>100</v>
      </c>
      <c r="J28" s="3" t="s">
        <v>200</v>
      </c>
      <c r="K28" s="3" t="s">
        <v>200</v>
      </c>
      <c r="L28" s="3">
        <v>100</v>
      </c>
      <c r="M28" s="3" t="s">
        <v>200</v>
      </c>
      <c r="N28" s="3"/>
      <c r="O28" s="3"/>
    </row>
    <row r="29" spans="1:15" x14ac:dyDescent="0.25">
      <c r="A29" s="3" t="s">
        <v>218</v>
      </c>
      <c r="B29" s="3" t="s">
        <v>220</v>
      </c>
      <c r="C29" s="3" t="s">
        <v>200</v>
      </c>
      <c r="D29" s="3" t="s">
        <v>200</v>
      </c>
      <c r="E29" s="3" t="s">
        <v>200</v>
      </c>
      <c r="F29" s="3" t="s">
        <v>200</v>
      </c>
      <c r="G29" s="3" t="s">
        <v>200</v>
      </c>
      <c r="H29" s="3" t="s">
        <v>200</v>
      </c>
      <c r="I29" s="3" t="s">
        <v>200</v>
      </c>
      <c r="J29" s="3">
        <v>100</v>
      </c>
      <c r="K29" s="3">
        <v>100</v>
      </c>
      <c r="L29" s="3">
        <v>100</v>
      </c>
      <c r="M29" s="3" t="s">
        <v>200</v>
      </c>
      <c r="N29" s="3"/>
      <c r="O29" s="3"/>
    </row>
    <row r="30" spans="1:15" x14ac:dyDescent="0.25">
      <c r="A30" s="3" t="s">
        <v>218</v>
      </c>
      <c r="B30" s="3" t="s">
        <v>221</v>
      </c>
      <c r="C30" s="3" t="s">
        <v>200</v>
      </c>
      <c r="D30" s="3" t="s">
        <v>200</v>
      </c>
      <c r="E30" s="3" t="s">
        <v>200</v>
      </c>
      <c r="F30" s="3" t="s">
        <v>200</v>
      </c>
      <c r="G30" s="3" t="s">
        <v>200</v>
      </c>
      <c r="H30" s="3" t="s">
        <v>200</v>
      </c>
      <c r="I30" s="3" t="s">
        <v>200</v>
      </c>
      <c r="J30" s="3">
        <v>100</v>
      </c>
      <c r="K30" s="3">
        <v>100</v>
      </c>
      <c r="L30" s="3" t="s">
        <v>200</v>
      </c>
      <c r="M30" s="3" t="s">
        <v>200</v>
      </c>
      <c r="N30" s="3"/>
      <c r="O30" s="3"/>
    </row>
    <row r="31" spans="1:15" x14ac:dyDescent="0.25">
      <c r="A31" s="3" t="s">
        <v>222</v>
      </c>
      <c r="B31" s="3" t="s">
        <v>223</v>
      </c>
      <c r="C31" s="3" t="s">
        <v>200</v>
      </c>
      <c r="D31" s="3" t="s">
        <v>200</v>
      </c>
      <c r="E31" s="3" t="s">
        <v>200</v>
      </c>
      <c r="F31" s="3" t="s">
        <v>200</v>
      </c>
      <c r="G31" s="3" t="s">
        <v>200</v>
      </c>
      <c r="H31" s="3">
        <v>58.672159999999998</v>
      </c>
      <c r="I31" s="3">
        <v>44.641330000000004</v>
      </c>
      <c r="J31" s="3" t="s">
        <v>200</v>
      </c>
      <c r="K31" s="3" t="s">
        <v>200</v>
      </c>
      <c r="L31" s="3" t="s">
        <v>200</v>
      </c>
      <c r="M31" s="3" t="s">
        <v>200</v>
      </c>
      <c r="N31" s="3"/>
      <c r="O31" s="3"/>
    </row>
    <row r="32" spans="1:15" x14ac:dyDescent="0.25">
      <c r="A32" s="3" t="s">
        <v>222</v>
      </c>
      <c r="B32" s="3" t="s">
        <v>225</v>
      </c>
      <c r="C32" s="3" t="s">
        <v>200</v>
      </c>
      <c r="D32" s="3" t="s">
        <v>200</v>
      </c>
      <c r="E32" s="3" t="s">
        <v>200</v>
      </c>
      <c r="F32" s="3">
        <v>76.757480000000001</v>
      </c>
      <c r="G32" s="3">
        <v>76.007739999999998</v>
      </c>
      <c r="H32" s="3">
        <v>73.75</v>
      </c>
      <c r="I32" s="3">
        <v>74.786810000000003</v>
      </c>
      <c r="J32" s="3" t="s">
        <v>200</v>
      </c>
      <c r="K32" s="3" t="s">
        <v>200</v>
      </c>
      <c r="L32" s="3" t="s">
        <v>200</v>
      </c>
      <c r="M32" s="3" t="s">
        <v>200</v>
      </c>
      <c r="N32" s="3"/>
      <c r="O32" s="3"/>
    </row>
    <row r="33" spans="1:15" x14ac:dyDescent="0.25">
      <c r="A33" s="3" t="s">
        <v>222</v>
      </c>
      <c r="B33" s="3" t="s">
        <v>226</v>
      </c>
      <c r="C33" s="3" t="s">
        <v>200</v>
      </c>
      <c r="D33" s="3" t="s">
        <v>200</v>
      </c>
      <c r="E33" s="3" t="s">
        <v>200</v>
      </c>
      <c r="F33" s="3" t="s">
        <v>200</v>
      </c>
      <c r="G33" s="3" t="s">
        <v>200</v>
      </c>
      <c r="H33" s="3">
        <v>100</v>
      </c>
      <c r="I33" s="3">
        <v>88.566890000000001</v>
      </c>
      <c r="J33" s="3" t="s">
        <v>200</v>
      </c>
      <c r="K33" s="3" t="s">
        <v>200</v>
      </c>
      <c r="L33" s="3" t="s">
        <v>200</v>
      </c>
      <c r="M33" s="3" t="s">
        <v>200</v>
      </c>
      <c r="N33" s="3"/>
      <c r="O33" s="3"/>
    </row>
    <row r="34" spans="1:15" x14ac:dyDescent="0.25">
      <c r="A34" s="3" t="s">
        <v>222</v>
      </c>
      <c r="B34" s="3" t="s">
        <v>248</v>
      </c>
      <c r="C34" s="3" t="s">
        <v>200</v>
      </c>
      <c r="D34" s="3" t="s">
        <v>200</v>
      </c>
      <c r="E34" s="3" t="s">
        <v>200</v>
      </c>
      <c r="F34" s="3" t="s">
        <v>200</v>
      </c>
      <c r="G34" s="3" t="s">
        <v>200</v>
      </c>
      <c r="H34" s="3" t="s">
        <v>200</v>
      </c>
      <c r="I34" s="3" t="s">
        <v>200</v>
      </c>
      <c r="J34" s="3" t="s">
        <v>200</v>
      </c>
      <c r="K34" s="3">
        <v>52.395530000000001</v>
      </c>
      <c r="L34" s="3">
        <v>55.645020000000002</v>
      </c>
      <c r="M34" s="3" t="s">
        <v>200</v>
      </c>
      <c r="N34" s="3"/>
      <c r="O34" s="3"/>
    </row>
    <row r="35" spans="1:15" x14ac:dyDescent="0.25">
      <c r="A35" s="3" t="s">
        <v>222</v>
      </c>
      <c r="B35" s="3" t="s">
        <v>249</v>
      </c>
      <c r="C35" s="3" t="s">
        <v>200</v>
      </c>
      <c r="D35" s="3" t="s">
        <v>200</v>
      </c>
      <c r="E35" s="3" t="s">
        <v>200</v>
      </c>
      <c r="F35" s="3">
        <v>75.450909999999993</v>
      </c>
      <c r="G35" s="3">
        <v>75.489859999999993</v>
      </c>
      <c r="H35" s="3">
        <v>90.809510000000003</v>
      </c>
      <c r="I35" s="3">
        <v>100</v>
      </c>
      <c r="J35" s="3" t="s">
        <v>200</v>
      </c>
      <c r="K35" s="3" t="s">
        <v>200</v>
      </c>
      <c r="L35" s="3" t="s">
        <v>200</v>
      </c>
      <c r="M35" s="3" t="s">
        <v>200</v>
      </c>
      <c r="N35" s="3"/>
      <c r="O35" s="3"/>
    </row>
    <row r="36" spans="1:15" x14ac:dyDescent="0.25">
      <c r="A36" s="3" t="s">
        <v>222</v>
      </c>
      <c r="B36" s="3" t="s">
        <v>266</v>
      </c>
      <c r="C36" s="3" t="s">
        <v>200</v>
      </c>
      <c r="D36" s="3" t="s">
        <v>200</v>
      </c>
      <c r="E36" s="3" t="s">
        <v>200</v>
      </c>
      <c r="F36" s="3" t="s">
        <v>200</v>
      </c>
      <c r="G36" s="3" t="s">
        <v>200</v>
      </c>
      <c r="H36" s="3">
        <v>81.926150000000007</v>
      </c>
      <c r="I36" s="3" t="s">
        <v>200</v>
      </c>
      <c r="J36" s="3" t="s">
        <v>200</v>
      </c>
      <c r="K36" s="3" t="s">
        <v>200</v>
      </c>
      <c r="L36" s="3" t="s">
        <v>200</v>
      </c>
      <c r="M36" s="3" t="s">
        <v>200</v>
      </c>
      <c r="N36" s="3"/>
      <c r="O36" s="3"/>
    </row>
    <row r="37" spans="1:15" x14ac:dyDescent="0.25">
      <c r="A37" s="3" t="s">
        <v>222</v>
      </c>
      <c r="B37" s="3" t="s">
        <v>227</v>
      </c>
      <c r="C37" s="3" t="s">
        <v>200</v>
      </c>
      <c r="D37" s="3" t="s">
        <v>200</v>
      </c>
      <c r="E37" s="3" t="s">
        <v>200</v>
      </c>
      <c r="F37" s="3">
        <v>45.399090000000001</v>
      </c>
      <c r="G37" s="3" t="s">
        <v>200</v>
      </c>
      <c r="H37" s="3" t="s">
        <v>200</v>
      </c>
      <c r="I37" s="3" t="s">
        <v>200</v>
      </c>
      <c r="J37" s="3" t="s">
        <v>200</v>
      </c>
      <c r="K37" s="3" t="s">
        <v>200</v>
      </c>
      <c r="L37" s="3" t="s">
        <v>200</v>
      </c>
      <c r="M37" s="3" t="s">
        <v>200</v>
      </c>
      <c r="N37" s="3"/>
      <c r="O37" s="3"/>
    </row>
    <row r="38" spans="1:15" x14ac:dyDescent="0.25">
      <c r="A38" s="3" t="s">
        <v>228</v>
      </c>
      <c r="B38" s="3" t="s">
        <v>229</v>
      </c>
      <c r="C38" s="3" t="s">
        <v>200</v>
      </c>
      <c r="D38" s="3" t="s">
        <v>200</v>
      </c>
      <c r="E38" s="3" t="s">
        <v>200</v>
      </c>
      <c r="F38" s="3" t="s">
        <v>200</v>
      </c>
      <c r="G38" s="3">
        <v>58.325980000000001</v>
      </c>
      <c r="H38" s="3" t="s">
        <v>200</v>
      </c>
      <c r="I38" s="3">
        <v>68.599109999999996</v>
      </c>
      <c r="J38" s="3" t="s">
        <v>200</v>
      </c>
      <c r="K38" s="3" t="s">
        <v>200</v>
      </c>
      <c r="L38" s="3" t="s">
        <v>200</v>
      </c>
      <c r="M38" s="3" t="s">
        <v>200</v>
      </c>
      <c r="N38" s="3"/>
      <c r="O38" s="3"/>
    </row>
    <row r="39" spans="1:15" x14ac:dyDescent="0.25">
      <c r="A39" s="3" t="s">
        <v>228</v>
      </c>
      <c r="B39" s="3" t="s">
        <v>230</v>
      </c>
      <c r="C39" s="3" t="s">
        <v>200</v>
      </c>
      <c r="D39" s="3" t="s">
        <v>200</v>
      </c>
      <c r="E39" s="3" t="s">
        <v>200</v>
      </c>
      <c r="F39" s="3" t="s">
        <v>200</v>
      </c>
      <c r="G39" s="3" t="s">
        <v>200</v>
      </c>
      <c r="H39" s="3">
        <v>96.329759999999993</v>
      </c>
      <c r="I39" s="3">
        <v>97.777659999999997</v>
      </c>
      <c r="J39" s="3">
        <v>98.467119999999994</v>
      </c>
      <c r="K39" s="3">
        <v>98.445080000000004</v>
      </c>
      <c r="L39" s="3">
        <v>98.876040000000003</v>
      </c>
      <c r="M39" s="3" t="s">
        <v>200</v>
      </c>
      <c r="N39" s="3"/>
      <c r="O39" s="3"/>
    </row>
    <row r="40" spans="1:15" x14ac:dyDescent="0.25">
      <c r="A40" s="3" t="s">
        <v>228</v>
      </c>
      <c r="B40" s="3" t="s">
        <v>231</v>
      </c>
      <c r="C40" s="3" t="s">
        <v>200</v>
      </c>
      <c r="D40" s="3" t="s">
        <v>200</v>
      </c>
      <c r="E40" s="3" t="s">
        <v>200</v>
      </c>
      <c r="F40" s="3" t="s">
        <v>200</v>
      </c>
      <c r="G40" s="3">
        <v>66.934340000000006</v>
      </c>
      <c r="H40" s="3" t="s">
        <v>200</v>
      </c>
      <c r="I40" s="3">
        <v>98.710009999999997</v>
      </c>
      <c r="J40" s="3">
        <v>87.267080000000007</v>
      </c>
      <c r="K40" s="3">
        <v>90.889250000000004</v>
      </c>
      <c r="L40" s="3" t="s">
        <v>200</v>
      </c>
      <c r="M40" s="3" t="s">
        <v>200</v>
      </c>
      <c r="N40" s="3"/>
      <c r="O40" s="3"/>
    </row>
    <row r="41" spans="1:15" x14ac:dyDescent="0.25">
      <c r="A41" s="3" t="s">
        <v>228</v>
      </c>
      <c r="B41" s="3" t="s">
        <v>232</v>
      </c>
      <c r="C41" s="3" t="s">
        <v>200</v>
      </c>
      <c r="D41" s="3" t="s">
        <v>200</v>
      </c>
      <c r="E41" s="3" t="s">
        <v>200</v>
      </c>
      <c r="F41" s="3" t="s">
        <v>200</v>
      </c>
      <c r="G41" s="3">
        <v>100</v>
      </c>
      <c r="H41" s="3" t="s">
        <v>200</v>
      </c>
      <c r="I41" s="3">
        <v>100</v>
      </c>
      <c r="J41" s="3">
        <v>100</v>
      </c>
      <c r="K41" s="3">
        <v>100</v>
      </c>
      <c r="L41" s="3">
        <v>100</v>
      </c>
      <c r="M41" s="3" t="s">
        <v>200</v>
      </c>
      <c r="N41" s="3"/>
      <c r="O41" s="3"/>
    </row>
    <row r="42" spans="1:15" x14ac:dyDescent="0.25">
      <c r="A42" s="3" t="s">
        <v>228</v>
      </c>
      <c r="B42" s="3" t="s">
        <v>233</v>
      </c>
      <c r="C42" s="3" t="s">
        <v>200</v>
      </c>
      <c r="D42" s="3" t="s">
        <v>200</v>
      </c>
      <c r="E42" s="3" t="s">
        <v>200</v>
      </c>
      <c r="F42" s="3" t="s">
        <v>200</v>
      </c>
      <c r="G42" s="3">
        <v>93.918040000000005</v>
      </c>
      <c r="H42" s="3">
        <v>91.961609999999993</v>
      </c>
      <c r="I42" s="3" t="s">
        <v>200</v>
      </c>
      <c r="J42" s="3">
        <v>95.418700000000001</v>
      </c>
      <c r="K42" s="3">
        <v>100</v>
      </c>
      <c r="L42" s="3">
        <v>95.832040000000006</v>
      </c>
      <c r="M42" s="3" t="s">
        <v>200</v>
      </c>
      <c r="N42" s="3"/>
      <c r="O42" s="3"/>
    </row>
    <row r="43" spans="1:15" x14ac:dyDescent="0.25">
      <c r="A43" s="3" t="s">
        <v>228</v>
      </c>
      <c r="B43" s="3" t="s">
        <v>234</v>
      </c>
      <c r="C43" s="3" t="s">
        <v>200</v>
      </c>
      <c r="D43" s="3" t="s">
        <v>200</v>
      </c>
      <c r="E43" s="3" t="s">
        <v>200</v>
      </c>
      <c r="F43" s="3" t="s">
        <v>200</v>
      </c>
      <c r="G43" s="3">
        <v>66.650059999999996</v>
      </c>
      <c r="H43" s="3">
        <v>70.368300000000005</v>
      </c>
      <c r="I43" s="3" t="s">
        <v>200</v>
      </c>
      <c r="J43" s="3">
        <v>73.094669999999994</v>
      </c>
      <c r="K43" s="3">
        <v>74.78407</v>
      </c>
      <c r="L43" s="3" t="s">
        <v>200</v>
      </c>
      <c r="M43" s="3" t="s">
        <v>200</v>
      </c>
      <c r="N43" s="3"/>
      <c r="O43" s="3"/>
    </row>
    <row r="44" spans="1:15" x14ac:dyDescent="0.25">
      <c r="A44" s="3" t="s">
        <v>228</v>
      </c>
      <c r="B44" s="3" t="s">
        <v>236</v>
      </c>
      <c r="C44" s="3" t="s">
        <v>200</v>
      </c>
      <c r="D44" s="3" t="s">
        <v>200</v>
      </c>
      <c r="E44" s="3" t="s">
        <v>200</v>
      </c>
      <c r="F44" s="3" t="s">
        <v>200</v>
      </c>
      <c r="G44" s="3" t="s">
        <v>200</v>
      </c>
      <c r="H44" s="3">
        <v>64.00752</v>
      </c>
      <c r="I44" s="3" t="s">
        <v>200</v>
      </c>
      <c r="J44" s="3" t="s">
        <v>200</v>
      </c>
      <c r="K44" s="3" t="s">
        <v>200</v>
      </c>
      <c r="L44" s="3" t="s">
        <v>200</v>
      </c>
      <c r="M44" s="3" t="s">
        <v>200</v>
      </c>
      <c r="N44" s="3"/>
      <c r="O44" s="3"/>
    </row>
    <row r="45" spans="1:15" x14ac:dyDescent="0.25">
      <c r="A45" s="3" t="s">
        <v>228</v>
      </c>
      <c r="B45" s="3" t="s">
        <v>238</v>
      </c>
      <c r="C45" s="3" t="s">
        <v>200</v>
      </c>
      <c r="D45" s="3" t="s">
        <v>200</v>
      </c>
      <c r="E45" s="3" t="s">
        <v>200</v>
      </c>
      <c r="F45" s="3">
        <v>100</v>
      </c>
      <c r="G45" s="3">
        <v>100</v>
      </c>
      <c r="H45" s="3">
        <v>100</v>
      </c>
      <c r="I45" s="3">
        <v>100</v>
      </c>
      <c r="J45" s="3">
        <v>100</v>
      </c>
      <c r="K45" s="3">
        <v>100</v>
      </c>
      <c r="L45" s="3" t="s">
        <v>200</v>
      </c>
      <c r="M45" s="3" t="s">
        <v>200</v>
      </c>
      <c r="N45" s="3"/>
      <c r="O45" s="3"/>
    </row>
    <row r="46" spans="1:15" x14ac:dyDescent="0.25">
      <c r="A46" s="3" t="s">
        <v>228</v>
      </c>
      <c r="B46" s="3" t="s">
        <v>239</v>
      </c>
      <c r="C46" s="3" t="s">
        <v>200</v>
      </c>
      <c r="D46" s="3">
        <v>88.217849999999999</v>
      </c>
      <c r="E46" s="3" t="s">
        <v>200</v>
      </c>
      <c r="F46" s="3">
        <v>87.294979999999995</v>
      </c>
      <c r="G46" s="3">
        <v>85.804050000000004</v>
      </c>
      <c r="H46" s="3">
        <v>83.695279999999997</v>
      </c>
      <c r="I46" s="3" t="s">
        <v>200</v>
      </c>
      <c r="J46" s="3" t="s">
        <v>200</v>
      </c>
      <c r="K46" s="3" t="s">
        <v>200</v>
      </c>
      <c r="L46" s="3" t="s">
        <v>200</v>
      </c>
      <c r="M46" s="3" t="s">
        <v>200</v>
      </c>
      <c r="N46" s="3"/>
      <c r="O46" s="3"/>
    </row>
    <row r="47" spans="1:15" x14ac:dyDescent="0.25">
      <c r="A47" s="3" t="s">
        <v>228</v>
      </c>
      <c r="B47" s="3" t="s">
        <v>240</v>
      </c>
      <c r="C47" s="3" t="s">
        <v>200</v>
      </c>
      <c r="D47" s="3" t="s">
        <v>200</v>
      </c>
      <c r="E47" s="3" t="s">
        <v>200</v>
      </c>
      <c r="F47" s="3">
        <v>55.794989999999999</v>
      </c>
      <c r="G47" s="3" t="s">
        <v>200</v>
      </c>
      <c r="H47" s="3" t="s">
        <v>200</v>
      </c>
      <c r="I47" s="3">
        <v>30.454999999999998</v>
      </c>
      <c r="J47" s="3" t="s">
        <v>200</v>
      </c>
      <c r="K47" s="3" t="s">
        <v>200</v>
      </c>
      <c r="L47" s="3" t="s">
        <v>200</v>
      </c>
      <c r="M47" s="3" t="s">
        <v>200</v>
      </c>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286</v>
      </c>
    </row>
    <row r="4" spans="1:15" x14ac:dyDescent="0.25">
      <c r="A4" t="s">
        <v>287</v>
      </c>
    </row>
    <row r="5" spans="1:15" ht="21" x14ac:dyDescent="0.35">
      <c r="A5" s="7" t="s">
        <v>180</v>
      </c>
    </row>
    <row r="6" spans="1:15" x14ac:dyDescent="0.25">
      <c r="A6" t="s">
        <v>288</v>
      </c>
    </row>
    <row r="7" spans="1:15" x14ac:dyDescent="0.25">
      <c r="A7" t="s">
        <v>289</v>
      </c>
    </row>
    <row r="8" spans="1:15" x14ac:dyDescent="0.25">
      <c r="A8" t="s">
        <v>290</v>
      </c>
    </row>
    <row r="9" spans="1:15" x14ac:dyDescent="0.25">
      <c r="A9" t="s">
        <v>291</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t="s">
        <v>200</v>
      </c>
      <c r="I14" s="3">
        <v>42.810229999999997</v>
      </c>
      <c r="J14" s="3">
        <v>38.494419999999998</v>
      </c>
      <c r="K14" s="3">
        <v>38.528440000000003</v>
      </c>
      <c r="L14" s="3">
        <v>38.923540000000003</v>
      </c>
      <c r="M14" s="3" t="s">
        <v>200</v>
      </c>
      <c r="N14" s="3"/>
      <c r="O14" s="3"/>
    </row>
    <row r="15" spans="1:15" x14ac:dyDescent="0.25">
      <c r="A15" s="3" t="s">
        <v>198</v>
      </c>
      <c r="B15" s="3" t="s">
        <v>201</v>
      </c>
      <c r="C15" s="3" t="s">
        <v>200</v>
      </c>
      <c r="D15" s="3" t="s">
        <v>200</v>
      </c>
      <c r="E15" s="3" t="s">
        <v>200</v>
      </c>
      <c r="F15" s="3" t="s">
        <v>200</v>
      </c>
      <c r="G15" s="3" t="s">
        <v>200</v>
      </c>
      <c r="H15" s="3" t="s">
        <v>200</v>
      </c>
      <c r="I15" s="3">
        <v>33.74765</v>
      </c>
      <c r="J15" s="3">
        <v>34.44397</v>
      </c>
      <c r="K15" s="3" t="s">
        <v>200</v>
      </c>
      <c r="L15" s="3" t="s">
        <v>200</v>
      </c>
      <c r="M15" s="3" t="s">
        <v>200</v>
      </c>
      <c r="N15" s="3"/>
      <c r="O15" s="3"/>
    </row>
    <row r="16" spans="1:15" x14ac:dyDescent="0.25">
      <c r="A16" s="3" t="s">
        <v>198</v>
      </c>
      <c r="B16" s="3" t="s">
        <v>202</v>
      </c>
      <c r="C16" s="3" t="s">
        <v>200</v>
      </c>
      <c r="D16" s="3" t="s">
        <v>200</v>
      </c>
      <c r="E16" s="3" t="s">
        <v>200</v>
      </c>
      <c r="F16" s="3" t="s">
        <v>200</v>
      </c>
      <c r="G16" s="3" t="s">
        <v>200</v>
      </c>
      <c r="H16" s="3" t="s">
        <v>200</v>
      </c>
      <c r="I16" s="3" t="s">
        <v>200</v>
      </c>
      <c r="J16" s="3" t="s">
        <v>200</v>
      </c>
      <c r="K16" s="3">
        <v>14.99647</v>
      </c>
      <c r="L16" s="3" t="s">
        <v>200</v>
      </c>
      <c r="M16" s="3" t="s">
        <v>200</v>
      </c>
      <c r="N16" s="3"/>
      <c r="O16" s="3"/>
    </row>
    <row r="17" spans="1:15" x14ac:dyDescent="0.25">
      <c r="A17" s="3" t="s">
        <v>198</v>
      </c>
      <c r="B17" s="3" t="s">
        <v>204</v>
      </c>
      <c r="C17" s="3" t="s">
        <v>200</v>
      </c>
      <c r="D17" s="3" t="s">
        <v>200</v>
      </c>
      <c r="E17" s="3" t="s">
        <v>200</v>
      </c>
      <c r="F17" s="3" t="s">
        <v>200</v>
      </c>
      <c r="G17" s="3" t="s">
        <v>200</v>
      </c>
      <c r="H17" s="3">
        <v>0</v>
      </c>
      <c r="I17" s="3" t="s">
        <v>200</v>
      </c>
      <c r="J17" s="3" t="s">
        <v>200</v>
      </c>
      <c r="K17" s="3" t="s">
        <v>200</v>
      </c>
      <c r="L17" s="3" t="s">
        <v>200</v>
      </c>
      <c r="M17" s="3" t="s">
        <v>200</v>
      </c>
      <c r="N17" s="3"/>
      <c r="O17" s="3"/>
    </row>
    <row r="18" spans="1:15" x14ac:dyDescent="0.25">
      <c r="A18" s="3" t="s">
        <v>198</v>
      </c>
      <c r="B18" s="3" t="s">
        <v>206</v>
      </c>
      <c r="C18" s="3" t="s">
        <v>200</v>
      </c>
      <c r="D18" s="3" t="s">
        <v>200</v>
      </c>
      <c r="E18" s="3" t="s">
        <v>200</v>
      </c>
      <c r="F18" s="3" t="s">
        <v>200</v>
      </c>
      <c r="G18" s="3" t="s">
        <v>200</v>
      </c>
      <c r="H18" s="3" t="s">
        <v>200</v>
      </c>
      <c r="I18" s="3" t="s">
        <v>200</v>
      </c>
      <c r="J18" s="3">
        <v>88.043480000000002</v>
      </c>
      <c r="K18" s="3" t="s">
        <v>200</v>
      </c>
      <c r="L18" s="3" t="s">
        <v>200</v>
      </c>
      <c r="M18" s="3" t="s">
        <v>200</v>
      </c>
      <c r="N18" s="3"/>
      <c r="O18" s="3"/>
    </row>
    <row r="19" spans="1:15" x14ac:dyDescent="0.25">
      <c r="A19" s="3" t="s">
        <v>207</v>
      </c>
      <c r="B19" s="3" t="s">
        <v>245</v>
      </c>
      <c r="C19" s="3" t="s">
        <v>200</v>
      </c>
      <c r="D19" s="3" t="s">
        <v>200</v>
      </c>
      <c r="E19" s="3" t="s">
        <v>200</v>
      </c>
      <c r="F19" s="3" t="s">
        <v>200</v>
      </c>
      <c r="G19" s="3" t="s">
        <v>200</v>
      </c>
      <c r="H19" s="3" t="s">
        <v>200</v>
      </c>
      <c r="I19" s="3" t="s">
        <v>200</v>
      </c>
      <c r="J19" s="3">
        <v>88.484849999999994</v>
      </c>
      <c r="K19" s="3" t="s">
        <v>200</v>
      </c>
      <c r="L19" s="3" t="s">
        <v>200</v>
      </c>
      <c r="M19" s="3">
        <v>91.089110000000005</v>
      </c>
      <c r="N19" s="3"/>
      <c r="O19" s="3"/>
    </row>
    <row r="20" spans="1:15" x14ac:dyDescent="0.25">
      <c r="A20" s="3" t="s">
        <v>207</v>
      </c>
      <c r="B20" s="3" t="s">
        <v>212</v>
      </c>
      <c r="C20" s="3">
        <v>100</v>
      </c>
      <c r="D20" s="3">
        <v>100</v>
      </c>
      <c r="E20" s="3" t="s">
        <v>200</v>
      </c>
      <c r="F20" s="3">
        <v>100</v>
      </c>
      <c r="G20" s="3">
        <v>100</v>
      </c>
      <c r="H20" s="3">
        <v>100</v>
      </c>
      <c r="I20" s="3">
        <v>100</v>
      </c>
      <c r="J20" s="3">
        <v>100</v>
      </c>
      <c r="K20" s="3">
        <v>100</v>
      </c>
      <c r="L20" s="3">
        <v>100</v>
      </c>
      <c r="M20" s="3" t="s">
        <v>200</v>
      </c>
      <c r="N20" s="3"/>
      <c r="O20" s="3"/>
    </row>
    <row r="21" spans="1:15" x14ac:dyDescent="0.25">
      <c r="A21" s="3" t="s">
        <v>207</v>
      </c>
      <c r="B21" s="3" t="s">
        <v>213</v>
      </c>
      <c r="C21" s="3" t="s">
        <v>200</v>
      </c>
      <c r="D21" s="3">
        <v>34.093589999999999</v>
      </c>
      <c r="E21" s="3">
        <v>34.888199999999998</v>
      </c>
      <c r="F21" s="3">
        <v>35.59834</v>
      </c>
      <c r="G21" s="3">
        <v>37.513829999999999</v>
      </c>
      <c r="H21" s="3">
        <v>39.026159999999997</v>
      </c>
      <c r="I21" s="3">
        <v>38.66995</v>
      </c>
      <c r="J21" s="3">
        <v>45.533540000000002</v>
      </c>
      <c r="K21" s="3">
        <v>53.592300000000002</v>
      </c>
      <c r="L21" s="3">
        <v>51.840589999999999</v>
      </c>
      <c r="M21" s="3" t="s">
        <v>200</v>
      </c>
      <c r="N21" s="3"/>
      <c r="O21" s="3"/>
    </row>
    <row r="22" spans="1:15" x14ac:dyDescent="0.25">
      <c r="A22" s="3" t="s">
        <v>207</v>
      </c>
      <c r="B22" s="3" t="s">
        <v>214</v>
      </c>
      <c r="C22" s="3" t="s">
        <v>200</v>
      </c>
      <c r="D22" s="3" t="s">
        <v>200</v>
      </c>
      <c r="E22" s="3" t="s">
        <v>200</v>
      </c>
      <c r="F22" s="3" t="s">
        <v>200</v>
      </c>
      <c r="G22" s="3" t="s">
        <v>200</v>
      </c>
      <c r="H22" s="3" t="s">
        <v>200</v>
      </c>
      <c r="I22" s="3">
        <v>100</v>
      </c>
      <c r="J22" s="3">
        <v>100</v>
      </c>
      <c r="K22" s="3">
        <v>100</v>
      </c>
      <c r="L22" s="3">
        <v>100</v>
      </c>
      <c r="M22" s="3" t="s">
        <v>200</v>
      </c>
      <c r="N22" s="3"/>
      <c r="O22" s="3"/>
    </row>
    <row r="23" spans="1:15" x14ac:dyDescent="0.25">
      <c r="A23" s="3" t="s">
        <v>207</v>
      </c>
      <c r="B23" s="3" t="s">
        <v>261</v>
      </c>
      <c r="C23" s="3" t="s">
        <v>200</v>
      </c>
      <c r="D23" s="3" t="s">
        <v>200</v>
      </c>
      <c r="E23" s="3" t="s">
        <v>200</v>
      </c>
      <c r="F23" s="3" t="s">
        <v>200</v>
      </c>
      <c r="G23" s="3" t="s">
        <v>200</v>
      </c>
      <c r="H23" s="3" t="s">
        <v>200</v>
      </c>
      <c r="I23" s="3">
        <v>93.436530000000005</v>
      </c>
      <c r="J23" s="3" t="s">
        <v>200</v>
      </c>
      <c r="K23" s="3" t="s">
        <v>200</v>
      </c>
      <c r="L23" s="3" t="s">
        <v>200</v>
      </c>
      <c r="M23" s="3" t="s">
        <v>200</v>
      </c>
      <c r="N23" s="3"/>
      <c r="O23" s="3"/>
    </row>
    <row r="24" spans="1:15" x14ac:dyDescent="0.25">
      <c r="A24" s="3" t="s">
        <v>218</v>
      </c>
      <c r="B24" s="3" t="s">
        <v>247</v>
      </c>
      <c r="C24" s="3" t="s">
        <v>200</v>
      </c>
      <c r="D24" s="3" t="s">
        <v>200</v>
      </c>
      <c r="E24" s="3" t="s">
        <v>200</v>
      </c>
      <c r="F24" s="3" t="s">
        <v>200</v>
      </c>
      <c r="G24" s="3" t="s">
        <v>200</v>
      </c>
      <c r="H24" s="3" t="s">
        <v>200</v>
      </c>
      <c r="I24" s="3">
        <v>37.309519999999999</v>
      </c>
      <c r="J24" s="3">
        <v>37.180990000000001</v>
      </c>
      <c r="K24" s="3">
        <v>43.699930000000002</v>
      </c>
      <c r="L24" s="3">
        <v>50.669310000000003</v>
      </c>
      <c r="M24" s="3" t="s">
        <v>200</v>
      </c>
      <c r="N24" s="3"/>
      <c r="O24" s="3"/>
    </row>
    <row r="25" spans="1:15" x14ac:dyDescent="0.25">
      <c r="A25" s="3" t="s">
        <v>218</v>
      </c>
      <c r="B25" s="3" t="s">
        <v>220</v>
      </c>
      <c r="C25" s="3" t="s">
        <v>200</v>
      </c>
      <c r="D25" s="3" t="s">
        <v>200</v>
      </c>
      <c r="E25" s="3" t="s">
        <v>200</v>
      </c>
      <c r="F25" s="3" t="s">
        <v>200</v>
      </c>
      <c r="G25" s="3" t="s">
        <v>200</v>
      </c>
      <c r="H25" s="3" t="s">
        <v>200</v>
      </c>
      <c r="I25" s="3">
        <v>72.908289999999994</v>
      </c>
      <c r="J25" s="3">
        <v>73.873369999999994</v>
      </c>
      <c r="K25" s="3">
        <v>75.189080000000004</v>
      </c>
      <c r="L25" s="3">
        <v>75.800359999999998</v>
      </c>
      <c r="M25" s="3" t="s">
        <v>200</v>
      </c>
      <c r="N25" s="3"/>
      <c r="O25" s="3"/>
    </row>
    <row r="26" spans="1:15" x14ac:dyDescent="0.25">
      <c r="A26" s="3" t="s">
        <v>218</v>
      </c>
      <c r="B26" s="3" t="s">
        <v>221</v>
      </c>
      <c r="C26" s="3" t="s">
        <v>200</v>
      </c>
      <c r="D26" s="3" t="s">
        <v>200</v>
      </c>
      <c r="E26" s="3" t="s">
        <v>200</v>
      </c>
      <c r="F26" s="3" t="s">
        <v>200</v>
      </c>
      <c r="G26" s="3" t="s">
        <v>200</v>
      </c>
      <c r="H26" s="3" t="s">
        <v>200</v>
      </c>
      <c r="I26" s="3" t="s">
        <v>200</v>
      </c>
      <c r="J26" s="3">
        <v>88.549000000000007</v>
      </c>
      <c r="K26" s="3">
        <v>98.496840000000006</v>
      </c>
      <c r="L26" s="3" t="s">
        <v>200</v>
      </c>
      <c r="M26" s="3" t="s">
        <v>200</v>
      </c>
      <c r="N26" s="3"/>
      <c r="O26" s="3"/>
    </row>
    <row r="27" spans="1:15" x14ac:dyDescent="0.25">
      <c r="A27" s="3" t="s">
        <v>222</v>
      </c>
      <c r="B27" s="3" t="s">
        <v>223</v>
      </c>
      <c r="C27" s="3" t="s">
        <v>200</v>
      </c>
      <c r="D27" s="3" t="s">
        <v>200</v>
      </c>
      <c r="E27" s="3" t="s">
        <v>200</v>
      </c>
      <c r="F27" s="3" t="s">
        <v>200</v>
      </c>
      <c r="G27" s="3" t="s">
        <v>200</v>
      </c>
      <c r="H27" s="3" t="s">
        <v>200</v>
      </c>
      <c r="I27" s="3">
        <v>19.967469999999999</v>
      </c>
      <c r="J27" s="3" t="s">
        <v>200</v>
      </c>
      <c r="K27" s="3" t="s">
        <v>200</v>
      </c>
      <c r="L27" s="3" t="s">
        <v>200</v>
      </c>
      <c r="M27" s="3" t="s">
        <v>200</v>
      </c>
      <c r="N27" s="3"/>
      <c r="O27" s="3"/>
    </row>
    <row r="28" spans="1:15" x14ac:dyDescent="0.25">
      <c r="A28" s="3" t="s">
        <v>222</v>
      </c>
      <c r="B28" s="3" t="s">
        <v>225</v>
      </c>
      <c r="C28" s="3" t="s">
        <v>200</v>
      </c>
      <c r="D28" s="3" t="s">
        <v>200</v>
      </c>
      <c r="E28" s="3" t="s">
        <v>200</v>
      </c>
      <c r="F28" s="3" t="s">
        <v>200</v>
      </c>
      <c r="G28" s="3" t="s">
        <v>200</v>
      </c>
      <c r="H28" s="3" t="s">
        <v>200</v>
      </c>
      <c r="I28" s="3">
        <v>78.938910000000007</v>
      </c>
      <c r="J28" s="3">
        <v>79.166669999999996</v>
      </c>
      <c r="K28" s="3" t="s">
        <v>200</v>
      </c>
      <c r="L28" s="3" t="s">
        <v>200</v>
      </c>
      <c r="M28" s="3" t="s">
        <v>200</v>
      </c>
      <c r="N28" s="3"/>
      <c r="O28" s="3"/>
    </row>
    <row r="29" spans="1:15" x14ac:dyDescent="0.25">
      <c r="A29" s="3" t="s">
        <v>222</v>
      </c>
      <c r="B29" s="3" t="s">
        <v>248</v>
      </c>
      <c r="C29" s="3" t="s">
        <v>200</v>
      </c>
      <c r="D29" s="3" t="s">
        <v>200</v>
      </c>
      <c r="E29" s="3" t="s">
        <v>200</v>
      </c>
      <c r="F29" s="3" t="s">
        <v>200</v>
      </c>
      <c r="G29" s="3" t="s">
        <v>200</v>
      </c>
      <c r="H29" s="3" t="s">
        <v>200</v>
      </c>
      <c r="I29" s="3" t="s">
        <v>200</v>
      </c>
      <c r="J29" s="3">
        <v>87.271230000000003</v>
      </c>
      <c r="K29" s="3" t="s">
        <v>200</v>
      </c>
      <c r="L29" s="3" t="s">
        <v>200</v>
      </c>
      <c r="M29" s="3" t="s">
        <v>200</v>
      </c>
      <c r="N29" s="3"/>
      <c r="O29" s="3"/>
    </row>
    <row r="30" spans="1:15" x14ac:dyDescent="0.25">
      <c r="A30" s="3" t="s">
        <v>222</v>
      </c>
      <c r="B30" s="3" t="s">
        <v>251</v>
      </c>
      <c r="C30" s="3" t="s">
        <v>200</v>
      </c>
      <c r="D30" s="3" t="s">
        <v>200</v>
      </c>
      <c r="E30" s="3" t="s">
        <v>200</v>
      </c>
      <c r="F30" s="3" t="s">
        <v>200</v>
      </c>
      <c r="G30" s="3" t="s">
        <v>200</v>
      </c>
      <c r="H30" s="3" t="s">
        <v>200</v>
      </c>
      <c r="I30" s="3">
        <v>75.994560000000007</v>
      </c>
      <c r="J30" s="3">
        <v>82.211920000000006</v>
      </c>
      <c r="K30" s="3" t="s">
        <v>200</v>
      </c>
      <c r="L30" s="3" t="s">
        <v>200</v>
      </c>
      <c r="M30" s="3" t="s">
        <v>200</v>
      </c>
      <c r="N30" s="3"/>
      <c r="O30" s="3"/>
    </row>
    <row r="31" spans="1:15" x14ac:dyDescent="0.25">
      <c r="A31" s="3" t="s">
        <v>228</v>
      </c>
      <c r="B31" s="3" t="s">
        <v>229</v>
      </c>
      <c r="C31" s="3" t="s">
        <v>200</v>
      </c>
      <c r="D31" s="3" t="s">
        <v>200</v>
      </c>
      <c r="E31" s="3" t="s">
        <v>200</v>
      </c>
      <c r="F31" s="3" t="s">
        <v>200</v>
      </c>
      <c r="G31" s="3" t="s">
        <v>200</v>
      </c>
      <c r="H31" s="3" t="s">
        <v>200</v>
      </c>
      <c r="I31" s="3">
        <v>44.614150000000002</v>
      </c>
      <c r="J31" s="3" t="s">
        <v>200</v>
      </c>
      <c r="K31" s="3" t="s">
        <v>200</v>
      </c>
      <c r="L31" s="3">
        <v>40.478749999999998</v>
      </c>
      <c r="M31" s="3" t="s">
        <v>200</v>
      </c>
      <c r="N31" s="3"/>
      <c r="O31" s="3"/>
    </row>
    <row r="32" spans="1:15" x14ac:dyDescent="0.25">
      <c r="A32" s="3" t="s">
        <v>228</v>
      </c>
      <c r="B32" s="3" t="s">
        <v>230</v>
      </c>
      <c r="C32" s="3" t="s">
        <v>200</v>
      </c>
      <c r="D32" s="3" t="s">
        <v>200</v>
      </c>
      <c r="E32" s="3" t="s">
        <v>200</v>
      </c>
      <c r="F32" s="3" t="s">
        <v>200</v>
      </c>
      <c r="G32" s="3" t="s">
        <v>200</v>
      </c>
      <c r="H32" s="3" t="s">
        <v>200</v>
      </c>
      <c r="I32" s="3">
        <v>54.691229999999997</v>
      </c>
      <c r="J32" s="3">
        <v>55.981740000000002</v>
      </c>
      <c r="K32" s="3">
        <v>58.161969999999997</v>
      </c>
      <c r="L32" s="3">
        <v>59.126750000000001</v>
      </c>
      <c r="M32" s="3" t="s">
        <v>200</v>
      </c>
      <c r="N32" s="3"/>
      <c r="O32" s="3"/>
    </row>
    <row r="33" spans="1:15" x14ac:dyDescent="0.25">
      <c r="A33" s="3" t="s">
        <v>228</v>
      </c>
      <c r="B33" s="3" t="s">
        <v>231</v>
      </c>
      <c r="C33" s="3" t="s">
        <v>200</v>
      </c>
      <c r="D33" s="3" t="s">
        <v>200</v>
      </c>
      <c r="E33" s="3" t="s">
        <v>200</v>
      </c>
      <c r="F33" s="3" t="s">
        <v>200</v>
      </c>
      <c r="G33" s="3" t="s">
        <v>200</v>
      </c>
      <c r="H33" s="3" t="s">
        <v>200</v>
      </c>
      <c r="I33" s="3">
        <v>95.410629999999998</v>
      </c>
      <c r="J33" s="3">
        <v>97.087379999999996</v>
      </c>
      <c r="K33" s="3">
        <v>98.78049</v>
      </c>
      <c r="L33" s="3" t="s">
        <v>200</v>
      </c>
      <c r="M33" s="3" t="s">
        <v>200</v>
      </c>
      <c r="N33" s="3"/>
      <c r="O33" s="3"/>
    </row>
    <row r="34" spans="1:15" x14ac:dyDescent="0.25">
      <c r="A34" s="3" t="s">
        <v>228</v>
      </c>
      <c r="B34" s="3" t="s">
        <v>232</v>
      </c>
      <c r="C34" s="3" t="s">
        <v>200</v>
      </c>
      <c r="D34" s="3" t="s">
        <v>200</v>
      </c>
      <c r="E34" s="3" t="s">
        <v>200</v>
      </c>
      <c r="F34" s="3" t="s">
        <v>200</v>
      </c>
      <c r="G34" s="3" t="s">
        <v>200</v>
      </c>
      <c r="H34" s="3" t="s">
        <v>200</v>
      </c>
      <c r="I34" s="3">
        <v>51.418280000000003</v>
      </c>
      <c r="J34" s="3">
        <v>43.23695</v>
      </c>
      <c r="K34" s="3">
        <v>42.637259999999998</v>
      </c>
      <c r="L34" s="3">
        <v>42.021000000000001</v>
      </c>
      <c r="M34" s="3" t="s">
        <v>200</v>
      </c>
      <c r="N34" s="3"/>
      <c r="O34" s="3"/>
    </row>
    <row r="35" spans="1:15" x14ac:dyDescent="0.25">
      <c r="A35" s="3" t="s">
        <v>228</v>
      </c>
      <c r="B35" s="3" t="s">
        <v>233</v>
      </c>
      <c r="C35" s="3" t="s">
        <v>200</v>
      </c>
      <c r="D35" s="3" t="s">
        <v>200</v>
      </c>
      <c r="E35" s="3" t="s">
        <v>200</v>
      </c>
      <c r="F35" s="3" t="s">
        <v>200</v>
      </c>
      <c r="G35" s="3" t="s">
        <v>200</v>
      </c>
      <c r="H35" s="3" t="s">
        <v>200</v>
      </c>
      <c r="I35" s="3" t="s">
        <v>200</v>
      </c>
      <c r="J35" s="3">
        <v>83.702209999999994</v>
      </c>
      <c r="K35" s="3">
        <v>83.883129999999994</v>
      </c>
      <c r="L35" s="3" t="s">
        <v>200</v>
      </c>
      <c r="M35" s="3" t="s">
        <v>200</v>
      </c>
      <c r="N35" s="3"/>
      <c r="O35" s="3"/>
    </row>
    <row r="36" spans="1:15" x14ac:dyDescent="0.25">
      <c r="A36" s="3" t="s">
        <v>228</v>
      </c>
      <c r="B36" s="3" t="s">
        <v>234</v>
      </c>
      <c r="C36" s="3" t="s">
        <v>200</v>
      </c>
      <c r="D36" s="3" t="s">
        <v>200</v>
      </c>
      <c r="E36" s="3" t="s">
        <v>200</v>
      </c>
      <c r="F36" s="3" t="s">
        <v>200</v>
      </c>
      <c r="G36" s="3" t="s">
        <v>200</v>
      </c>
      <c r="H36" s="3" t="s">
        <v>200</v>
      </c>
      <c r="I36" s="3" t="s">
        <v>200</v>
      </c>
      <c r="J36" s="3" t="s">
        <v>200</v>
      </c>
      <c r="K36" s="3">
        <v>32.721510000000002</v>
      </c>
      <c r="L36" s="3" t="s">
        <v>200</v>
      </c>
      <c r="M36" s="3" t="s">
        <v>200</v>
      </c>
      <c r="N36" s="3"/>
      <c r="O36" s="3"/>
    </row>
    <row r="37" spans="1:15" x14ac:dyDescent="0.25">
      <c r="A37" s="3" t="s">
        <v>228</v>
      </c>
      <c r="B37" s="3" t="s">
        <v>252</v>
      </c>
      <c r="C37" s="3" t="s">
        <v>200</v>
      </c>
      <c r="D37" s="3" t="s">
        <v>200</v>
      </c>
      <c r="E37" s="3" t="s">
        <v>200</v>
      </c>
      <c r="F37" s="3" t="s">
        <v>200</v>
      </c>
      <c r="G37" s="3" t="s">
        <v>200</v>
      </c>
      <c r="H37" s="3" t="s">
        <v>200</v>
      </c>
      <c r="I37" s="3">
        <v>24.657389999999999</v>
      </c>
      <c r="J37" s="3" t="s">
        <v>200</v>
      </c>
      <c r="K37" s="3" t="s">
        <v>200</v>
      </c>
      <c r="L37" s="3" t="s">
        <v>200</v>
      </c>
      <c r="M37" s="3" t="s">
        <v>200</v>
      </c>
      <c r="N37" s="3"/>
      <c r="O37" s="3"/>
    </row>
    <row r="38" spans="1:15" x14ac:dyDescent="0.25">
      <c r="A38" s="3" t="s">
        <v>228</v>
      </c>
      <c r="B38" s="3" t="s">
        <v>236</v>
      </c>
      <c r="C38" s="3" t="s">
        <v>200</v>
      </c>
      <c r="D38" s="3" t="s">
        <v>200</v>
      </c>
      <c r="E38" s="3" t="s">
        <v>200</v>
      </c>
      <c r="F38" s="3" t="s">
        <v>200</v>
      </c>
      <c r="G38" s="3" t="s">
        <v>200</v>
      </c>
      <c r="H38" s="3" t="s">
        <v>200</v>
      </c>
      <c r="I38" s="3">
        <v>49.246810000000004</v>
      </c>
      <c r="J38" s="3">
        <v>59.409379999999999</v>
      </c>
      <c r="K38" s="3" t="s">
        <v>200</v>
      </c>
      <c r="L38" s="3" t="s">
        <v>200</v>
      </c>
      <c r="M38" s="3" t="s">
        <v>200</v>
      </c>
      <c r="N38" s="3"/>
      <c r="O38" s="3"/>
    </row>
    <row r="39" spans="1:15" x14ac:dyDescent="0.25">
      <c r="A39" s="3" t="s">
        <v>228</v>
      </c>
      <c r="B39" s="3" t="s">
        <v>238</v>
      </c>
      <c r="C39" s="3" t="s">
        <v>200</v>
      </c>
      <c r="D39" s="3" t="s">
        <v>200</v>
      </c>
      <c r="E39" s="3" t="s">
        <v>200</v>
      </c>
      <c r="F39" s="3" t="s">
        <v>200</v>
      </c>
      <c r="G39" s="3" t="s">
        <v>200</v>
      </c>
      <c r="H39" s="3" t="s">
        <v>200</v>
      </c>
      <c r="I39" s="3" t="s">
        <v>200</v>
      </c>
      <c r="J39" s="3">
        <v>16.65634</v>
      </c>
      <c r="K39" s="3">
        <v>15.60164</v>
      </c>
      <c r="L39" s="3">
        <v>13.784190000000001</v>
      </c>
      <c r="M39" s="3" t="s">
        <v>200</v>
      </c>
      <c r="N39" s="3"/>
      <c r="O39" s="3"/>
    </row>
    <row r="40" spans="1:15" x14ac:dyDescent="0.25">
      <c r="A40" s="3" t="s">
        <v>228</v>
      </c>
      <c r="B40" s="3" t="s">
        <v>239</v>
      </c>
      <c r="C40" s="3" t="s">
        <v>200</v>
      </c>
      <c r="D40" s="3" t="s">
        <v>200</v>
      </c>
      <c r="E40" s="3" t="s">
        <v>200</v>
      </c>
      <c r="F40" s="3" t="s">
        <v>200</v>
      </c>
      <c r="G40" s="3" t="s">
        <v>200</v>
      </c>
      <c r="H40" s="3" t="s">
        <v>200</v>
      </c>
      <c r="I40" s="3" t="s">
        <v>200</v>
      </c>
      <c r="J40" s="3" t="s">
        <v>200</v>
      </c>
      <c r="K40" s="3" t="s">
        <v>200</v>
      </c>
      <c r="L40" s="3">
        <v>78.304169999999999</v>
      </c>
      <c r="M40" s="3" t="s">
        <v>200</v>
      </c>
      <c r="N40" s="3"/>
      <c r="O40" s="3"/>
    </row>
    <row r="41" spans="1:15" x14ac:dyDescent="0.25">
      <c r="A41" s="3" t="s">
        <v>228</v>
      </c>
      <c r="B41" s="3" t="s">
        <v>240</v>
      </c>
      <c r="C41" s="3" t="s">
        <v>200</v>
      </c>
      <c r="D41" s="3" t="s">
        <v>200</v>
      </c>
      <c r="E41" s="3" t="s">
        <v>200</v>
      </c>
      <c r="F41" s="3" t="s">
        <v>200</v>
      </c>
      <c r="G41" s="3" t="s">
        <v>200</v>
      </c>
      <c r="H41" s="3" t="s">
        <v>200</v>
      </c>
      <c r="I41" s="3" t="s">
        <v>200</v>
      </c>
      <c r="J41" s="3">
        <v>51.526000000000003</v>
      </c>
      <c r="K41" s="3">
        <v>51.585259999999998</v>
      </c>
      <c r="L41" s="3">
        <v>31.81437</v>
      </c>
      <c r="M41" s="3" t="s">
        <v>200</v>
      </c>
      <c r="N41" s="3"/>
      <c r="O41" s="3"/>
    </row>
    <row r="42" spans="1:15" x14ac:dyDescent="0.25">
      <c r="A42" s="3" t="s">
        <v>228</v>
      </c>
      <c r="B42" s="3" t="s">
        <v>241</v>
      </c>
      <c r="C42" s="3" t="s">
        <v>200</v>
      </c>
      <c r="D42" s="3" t="s">
        <v>200</v>
      </c>
      <c r="E42" s="3" t="s">
        <v>200</v>
      </c>
      <c r="F42" s="3" t="s">
        <v>200</v>
      </c>
      <c r="G42" s="3" t="s">
        <v>200</v>
      </c>
      <c r="H42" s="3" t="s">
        <v>200</v>
      </c>
      <c r="I42" s="3" t="s">
        <v>200</v>
      </c>
      <c r="J42" s="3">
        <v>20.20506</v>
      </c>
      <c r="K42" s="3" t="s">
        <v>200</v>
      </c>
      <c r="L42" s="3">
        <v>39.826129999999999</v>
      </c>
      <c r="M42" s="3" t="s">
        <v>200</v>
      </c>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286</v>
      </c>
    </row>
    <row r="4" spans="1:15" x14ac:dyDescent="0.25">
      <c r="A4" t="s">
        <v>287</v>
      </c>
    </row>
    <row r="5" spans="1:15" ht="21" x14ac:dyDescent="0.35">
      <c r="A5" s="7" t="s">
        <v>180</v>
      </c>
    </row>
    <row r="6" spans="1:15" x14ac:dyDescent="0.25">
      <c r="A6" t="s">
        <v>288</v>
      </c>
    </row>
    <row r="7" spans="1:15" x14ac:dyDescent="0.25">
      <c r="A7" t="s">
        <v>289</v>
      </c>
    </row>
    <row r="8" spans="1:15" x14ac:dyDescent="0.25">
      <c r="A8" t="s">
        <v>290</v>
      </c>
    </row>
    <row r="9" spans="1:15" x14ac:dyDescent="0.25">
      <c r="A9" t="s">
        <v>292</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t="s">
        <v>200</v>
      </c>
      <c r="I14" s="3">
        <v>71.406610000000001</v>
      </c>
      <c r="J14" s="3">
        <v>72.071370000000002</v>
      </c>
      <c r="K14" s="3" t="s">
        <v>200</v>
      </c>
      <c r="L14" s="3" t="s">
        <v>200</v>
      </c>
      <c r="M14" s="3" t="s">
        <v>200</v>
      </c>
      <c r="N14" s="3"/>
      <c r="O14" s="3"/>
    </row>
    <row r="15" spans="1:15" x14ac:dyDescent="0.25">
      <c r="A15" s="3" t="s">
        <v>198</v>
      </c>
      <c r="B15" s="3" t="s">
        <v>204</v>
      </c>
      <c r="C15" s="3" t="s">
        <v>200</v>
      </c>
      <c r="D15" s="3" t="s">
        <v>200</v>
      </c>
      <c r="E15" s="3" t="s">
        <v>200</v>
      </c>
      <c r="F15" s="3" t="s">
        <v>200</v>
      </c>
      <c r="G15" s="3" t="s">
        <v>200</v>
      </c>
      <c r="H15" s="3">
        <v>0</v>
      </c>
      <c r="I15" s="3" t="s">
        <v>200</v>
      </c>
      <c r="J15" s="3" t="s">
        <v>200</v>
      </c>
      <c r="K15" s="3" t="s">
        <v>200</v>
      </c>
      <c r="L15" s="3" t="s">
        <v>200</v>
      </c>
      <c r="M15" s="3" t="s">
        <v>200</v>
      </c>
      <c r="N15" s="3"/>
      <c r="O15" s="3"/>
    </row>
    <row r="16" spans="1:15" x14ac:dyDescent="0.25">
      <c r="A16" s="3" t="s">
        <v>198</v>
      </c>
      <c r="B16" s="3" t="s">
        <v>206</v>
      </c>
      <c r="C16" s="3" t="s">
        <v>200</v>
      </c>
      <c r="D16" s="3" t="s">
        <v>200</v>
      </c>
      <c r="E16" s="3" t="s">
        <v>200</v>
      </c>
      <c r="F16" s="3" t="s">
        <v>200</v>
      </c>
      <c r="G16" s="3" t="s">
        <v>200</v>
      </c>
      <c r="H16" s="3" t="s">
        <v>200</v>
      </c>
      <c r="I16" s="3" t="s">
        <v>200</v>
      </c>
      <c r="J16" s="3">
        <v>100</v>
      </c>
      <c r="K16" s="3" t="s">
        <v>200</v>
      </c>
      <c r="L16" s="3" t="s">
        <v>200</v>
      </c>
      <c r="M16" s="3" t="s">
        <v>200</v>
      </c>
      <c r="N16" s="3"/>
      <c r="O16" s="3"/>
    </row>
    <row r="17" spans="1:15" x14ac:dyDescent="0.25">
      <c r="A17" s="3" t="s">
        <v>207</v>
      </c>
      <c r="B17" s="3" t="s">
        <v>245</v>
      </c>
      <c r="C17" s="3" t="s">
        <v>200</v>
      </c>
      <c r="D17" s="3" t="s">
        <v>200</v>
      </c>
      <c r="E17" s="3" t="s">
        <v>200</v>
      </c>
      <c r="F17" s="3" t="s">
        <v>200</v>
      </c>
      <c r="G17" s="3" t="s">
        <v>200</v>
      </c>
      <c r="H17" s="3" t="s">
        <v>200</v>
      </c>
      <c r="I17" s="3" t="s">
        <v>200</v>
      </c>
      <c r="J17" s="3">
        <v>94.827590000000001</v>
      </c>
      <c r="K17" s="3" t="s">
        <v>200</v>
      </c>
      <c r="L17" s="3" t="s">
        <v>200</v>
      </c>
      <c r="M17" s="3">
        <v>95.833330000000004</v>
      </c>
      <c r="N17" s="3"/>
      <c r="O17" s="3"/>
    </row>
    <row r="18" spans="1:15" x14ac:dyDescent="0.25">
      <c r="A18" s="3" t="s">
        <v>207</v>
      </c>
      <c r="B18" s="3" t="s">
        <v>212</v>
      </c>
      <c r="C18" s="3" t="s">
        <v>200</v>
      </c>
      <c r="D18" s="3" t="s">
        <v>200</v>
      </c>
      <c r="E18" s="3" t="s">
        <v>200</v>
      </c>
      <c r="F18" s="3">
        <v>100</v>
      </c>
      <c r="G18" s="3">
        <v>100</v>
      </c>
      <c r="H18" s="3">
        <v>100</v>
      </c>
      <c r="I18" s="3">
        <v>100</v>
      </c>
      <c r="J18" s="3">
        <v>100</v>
      </c>
      <c r="K18" s="3">
        <v>100</v>
      </c>
      <c r="L18" s="3">
        <v>100</v>
      </c>
      <c r="M18" s="3" t="s">
        <v>200</v>
      </c>
      <c r="N18" s="3"/>
      <c r="O18" s="3"/>
    </row>
    <row r="19" spans="1:15" x14ac:dyDescent="0.25">
      <c r="A19" s="3" t="s">
        <v>207</v>
      </c>
      <c r="B19" s="3" t="s">
        <v>213</v>
      </c>
      <c r="C19" s="3" t="s">
        <v>200</v>
      </c>
      <c r="D19" s="3">
        <v>47.397260000000003</v>
      </c>
      <c r="E19" s="3">
        <v>44.43038</v>
      </c>
      <c r="F19" s="3">
        <v>46.817630000000001</v>
      </c>
      <c r="G19" s="3">
        <v>46.84366</v>
      </c>
      <c r="H19" s="3">
        <v>48.062460000000002</v>
      </c>
      <c r="I19" s="3">
        <v>50.684150000000002</v>
      </c>
      <c r="J19" s="3" t="s">
        <v>200</v>
      </c>
      <c r="K19" s="3">
        <v>60.011749999999999</v>
      </c>
      <c r="L19" s="3">
        <v>69.824560000000005</v>
      </c>
      <c r="M19" s="3" t="s">
        <v>200</v>
      </c>
      <c r="N19" s="3"/>
      <c r="O19" s="3"/>
    </row>
    <row r="20" spans="1:15" x14ac:dyDescent="0.25">
      <c r="A20" s="3" t="s">
        <v>207</v>
      </c>
      <c r="B20" s="3" t="s">
        <v>214</v>
      </c>
      <c r="C20" s="3" t="s">
        <v>200</v>
      </c>
      <c r="D20" s="3" t="s">
        <v>200</v>
      </c>
      <c r="E20" s="3" t="s">
        <v>200</v>
      </c>
      <c r="F20" s="3" t="s">
        <v>200</v>
      </c>
      <c r="G20" s="3" t="s">
        <v>200</v>
      </c>
      <c r="H20" s="3" t="s">
        <v>200</v>
      </c>
      <c r="I20" s="3">
        <v>100</v>
      </c>
      <c r="J20" s="3">
        <v>100</v>
      </c>
      <c r="K20" s="3">
        <v>100</v>
      </c>
      <c r="L20" s="3">
        <v>100</v>
      </c>
      <c r="M20" s="3" t="s">
        <v>200</v>
      </c>
      <c r="N20" s="3"/>
      <c r="O20" s="3"/>
    </row>
    <row r="21" spans="1:15" x14ac:dyDescent="0.25">
      <c r="A21" s="3" t="s">
        <v>207</v>
      </c>
      <c r="B21" s="3" t="s">
        <v>261</v>
      </c>
      <c r="C21" s="3" t="s">
        <v>200</v>
      </c>
      <c r="D21" s="3" t="s">
        <v>200</v>
      </c>
      <c r="E21" s="3" t="s">
        <v>200</v>
      </c>
      <c r="F21" s="3" t="s">
        <v>200</v>
      </c>
      <c r="G21" s="3" t="s">
        <v>200</v>
      </c>
      <c r="H21" s="3" t="s">
        <v>200</v>
      </c>
      <c r="I21" s="3">
        <v>93.436530000000005</v>
      </c>
      <c r="J21" s="3" t="s">
        <v>200</v>
      </c>
      <c r="K21" s="3" t="s">
        <v>200</v>
      </c>
      <c r="L21" s="3" t="s">
        <v>200</v>
      </c>
      <c r="M21" s="3" t="s">
        <v>200</v>
      </c>
      <c r="N21" s="3"/>
      <c r="O21" s="3"/>
    </row>
    <row r="22" spans="1:15" x14ac:dyDescent="0.25">
      <c r="A22" s="3" t="s">
        <v>218</v>
      </c>
      <c r="B22" s="3" t="s">
        <v>247</v>
      </c>
      <c r="C22" s="3" t="s">
        <v>200</v>
      </c>
      <c r="D22" s="3" t="s">
        <v>200</v>
      </c>
      <c r="E22" s="3" t="s">
        <v>200</v>
      </c>
      <c r="F22" s="3" t="s">
        <v>200</v>
      </c>
      <c r="G22" s="3" t="s">
        <v>200</v>
      </c>
      <c r="H22" s="3" t="s">
        <v>200</v>
      </c>
      <c r="I22" s="3">
        <v>69.496859999999998</v>
      </c>
      <c r="J22" s="3">
        <v>63.580249999999999</v>
      </c>
      <c r="K22" s="3">
        <v>63.28125</v>
      </c>
      <c r="L22" s="3" t="s">
        <v>200</v>
      </c>
      <c r="M22" s="3" t="s">
        <v>200</v>
      </c>
      <c r="N22" s="3"/>
      <c r="O22" s="3"/>
    </row>
    <row r="23" spans="1:15" x14ac:dyDescent="0.25">
      <c r="A23" s="3" t="s">
        <v>218</v>
      </c>
      <c r="B23" s="3" t="s">
        <v>220</v>
      </c>
      <c r="C23" s="3" t="s">
        <v>200</v>
      </c>
      <c r="D23" s="3" t="s">
        <v>200</v>
      </c>
      <c r="E23" s="3" t="s">
        <v>200</v>
      </c>
      <c r="F23" s="3" t="s">
        <v>200</v>
      </c>
      <c r="G23" s="3" t="s">
        <v>200</v>
      </c>
      <c r="H23" s="3" t="s">
        <v>200</v>
      </c>
      <c r="I23" s="3">
        <v>89.111750000000001</v>
      </c>
      <c r="J23" s="3">
        <v>92.134829999999994</v>
      </c>
      <c r="K23" s="3">
        <v>92.953019999999995</v>
      </c>
      <c r="L23" s="3">
        <v>93.05735</v>
      </c>
      <c r="M23" s="3" t="s">
        <v>200</v>
      </c>
      <c r="N23" s="3"/>
      <c r="O23" s="3"/>
    </row>
    <row r="24" spans="1:15" x14ac:dyDescent="0.25">
      <c r="A24" s="3" t="s">
        <v>218</v>
      </c>
      <c r="B24" s="3" t="s">
        <v>221</v>
      </c>
      <c r="C24" s="3" t="s">
        <v>200</v>
      </c>
      <c r="D24" s="3" t="s">
        <v>200</v>
      </c>
      <c r="E24" s="3" t="s">
        <v>200</v>
      </c>
      <c r="F24" s="3" t="s">
        <v>200</v>
      </c>
      <c r="G24" s="3" t="s">
        <v>200</v>
      </c>
      <c r="H24" s="3" t="s">
        <v>200</v>
      </c>
      <c r="I24" s="3" t="s">
        <v>200</v>
      </c>
      <c r="J24" s="3">
        <v>99.462940000000003</v>
      </c>
      <c r="K24" s="3">
        <v>99.365750000000006</v>
      </c>
      <c r="L24" s="3" t="s">
        <v>200</v>
      </c>
      <c r="M24" s="3" t="s">
        <v>200</v>
      </c>
      <c r="N24" s="3"/>
      <c r="O24" s="3"/>
    </row>
    <row r="25" spans="1:15" x14ac:dyDescent="0.25">
      <c r="A25" s="3" t="s">
        <v>222</v>
      </c>
      <c r="B25" s="3" t="s">
        <v>223</v>
      </c>
      <c r="C25" s="3" t="s">
        <v>200</v>
      </c>
      <c r="D25" s="3" t="s">
        <v>200</v>
      </c>
      <c r="E25" s="3" t="s">
        <v>200</v>
      </c>
      <c r="F25" s="3" t="s">
        <v>200</v>
      </c>
      <c r="G25" s="3" t="s">
        <v>200</v>
      </c>
      <c r="H25" s="3" t="s">
        <v>200</v>
      </c>
      <c r="I25" s="3">
        <v>53.663989999999998</v>
      </c>
      <c r="J25" s="3" t="s">
        <v>200</v>
      </c>
      <c r="K25" s="3" t="s">
        <v>200</v>
      </c>
      <c r="L25" s="3" t="s">
        <v>200</v>
      </c>
      <c r="M25" s="3" t="s">
        <v>200</v>
      </c>
      <c r="N25" s="3"/>
      <c r="O25" s="3"/>
    </row>
    <row r="26" spans="1:15" x14ac:dyDescent="0.25">
      <c r="A26" s="3" t="s">
        <v>222</v>
      </c>
      <c r="B26" s="3" t="s">
        <v>225</v>
      </c>
      <c r="C26" s="3" t="s">
        <v>200</v>
      </c>
      <c r="D26" s="3" t="s">
        <v>200</v>
      </c>
      <c r="E26" s="3" t="s">
        <v>200</v>
      </c>
      <c r="F26" s="3" t="s">
        <v>200</v>
      </c>
      <c r="G26" s="3" t="s">
        <v>200</v>
      </c>
      <c r="H26" s="3" t="s">
        <v>200</v>
      </c>
      <c r="I26" s="3">
        <v>82.758619999999993</v>
      </c>
      <c r="J26" s="3">
        <v>91.578950000000006</v>
      </c>
      <c r="K26" s="3" t="s">
        <v>200</v>
      </c>
      <c r="L26" s="3" t="s">
        <v>200</v>
      </c>
      <c r="M26" s="3" t="s">
        <v>200</v>
      </c>
      <c r="N26" s="3"/>
      <c r="O26" s="3"/>
    </row>
    <row r="27" spans="1:15" x14ac:dyDescent="0.25">
      <c r="A27" s="3" t="s">
        <v>228</v>
      </c>
      <c r="B27" s="3" t="s">
        <v>230</v>
      </c>
      <c r="C27" s="3" t="s">
        <v>200</v>
      </c>
      <c r="D27" s="3" t="s">
        <v>200</v>
      </c>
      <c r="E27" s="3" t="s">
        <v>200</v>
      </c>
      <c r="F27" s="3" t="s">
        <v>200</v>
      </c>
      <c r="G27" s="3" t="s">
        <v>200</v>
      </c>
      <c r="H27" s="3" t="s">
        <v>200</v>
      </c>
      <c r="I27" s="3">
        <v>41.798259999999999</v>
      </c>
      <c r="J27" s="3" t="s">
        <v>200</v>
      </c>
      <c r="K27" s="3">
        <v>50.08117</v>
      </c>
      <c r="L27" s="3">
        <v>47.46707</v>
      </c>
      <c r="M27" s="3" t="s">
        <v>200</v>
      </c>
      <c r="N27" s="3"/>
      <c r="O27" s="3"/>
    </row>
    <row r="28" spans="1:15" x14ac:dyDescent="0.25">
      <c r="A28" s="3" t="s">
        <v>228</v>
      </c>
      <c r="B28" s="3" t="s">
        <v>231</v>
      </c>
      <c r="C28" s="3" t="s">
        <v>200</v>
      </c>
      <c r="D28" s="3" t="s">
        <v>200</v>
      </c>
      <c r="E28" s="3" t="s">
        <v>200</v>
      </c>
      <c r="F28" s="3" t="s">
        <v>200</v>
      </c>
      <c r="G28" s="3" t="s">
        <v>200</v>
      </c>
      <c r="H28" s="3" t="s">
        <v>200</v>
      </c>
      <c r="I28" s="3">
        <v>100</v>
      </c>
      <c r="J28" s="3">
        <v>100</v>
      </c>
      <c r="K28" s="3" t="s">
        <v>200</v>
      </c>
      <c r="L28" s="3" t="s">
        <v>200</v>
      </c>
      <c r="M28" s="3" t="s">
        <v>200</v>
      </c>
      <c r="N28" s="3"/>
      <c r="O28" s="3"/>
    </row>
    <row r="29" spans="1:15" x14ac:dyDescent="0.25">
      <c r="A29" s="3" t="s">
        <v>228</v>
      </c>
      <c r="B29" s="3" t="s">
        <v>232</v>
      </c>
      <c r="C29" s="3" t="s">
        <v>200</v>
      </c>
      <c r="D29" s="3" t="s">
        <v>200</v>
      </c>
      <c r="E29" s="3" t="s">
        <v>200</v>
      </c>
      <c r="F29" s="3" t="s">
        <v>200</v>
      </c>
      <c r="G29" s="3" t="s">
        <v>200</v>
      </c>
      <c r="H29" s="3" t="s">
        <v>200</v>
      </c>
      <c r="I29" s="3">
        <v>100</v>
      </c>
      <c r="J29" s="3" t="s">
        <v>200</v>
      </c>
      <c r="K29" s="3">
        <v>100</v>
      </c>
      <c r="L29" s="3">
        <v>86.973749999999995</v>
      </c>
      <c r="M29" s="3" t="s">
        <v>200</v>
      </c>
      <c r="N29" s="3"/>
      <c r="O29" s="3"/>
    </row>
    <row r="30" spans="1:15" x14ac:dyDescent="0.25">
      <c r="A30" s="3" t="s">
        <v>228</v>
      </c>
      <c r="B30" s="3" t="s">
        <v>233</v>
      </c>
      <c r="C30" s="3" t="s">
        <v>200</v>
      </c>
      <c r="D30" s="3" t="s">
        <v>200</v>
      </c>
      <c r="E30" s="3" t="s">
        <v>200</v>
      </c>
      <c r="F30" s="3" t="s">
        <v>200</v>
      </c>
      <c r="G30" s="3" t="s">
        <v>200</v>
      </c>
      <c r="H30" s="3" t="s">
        <v>200</v>
      </c>
      <c r="I30" s="3" t="s">
        <v>200</v>
      </c>
      <c r="J30" s="3">
        <v>89.724310000000003</v>
      </c>
      <c r="K30" s="3" t="s">
        <v>200</v>
      </c>
      <c r="L30" s="3">
        <v>87.42268</v>
      </c>
      <c r="M30" s="3" t="s">
        <v>200</v>
      </c>
      <c r="N30" s="3"/>
      <c r="O30" s="3"/>
    </row>
    <row r="31" spans="1:15" x14ac:dyDescent="0.25">
      <c r="A31" s="3" t="s">
        <v>228</v>
      </c>
      <c r="B31" s="3" t="s">
        <v>234</v>
      </c>
      <c r="C31" s="3" t="s">
        <v>200</v>
      </c>
      <c r="D31" s="3" t="s">
        <v>200</v>
      </c>
      <c r="E31" s="3" t="s">
        <v>200</v>
      </c>
      <c r="F31" s="3" t="s">
        <v>200</v>
      </c>
      <c r="G31" s="3" t="s">
        <v>200</v>
      </c>
      <c r="H31" s="3" t="s">
        <v>200</v>
      </c>
      <c r="I31" s="3" t="s">
        <v>200</v>
      </c>
      <c r="J31" s="3" t="s">
        <v>200</v>
      </c>
      <c r="K31" s="3">
        <v>49.157269999999997</v>
      </c>
      <c r="L31" s="3" t="s">
        <v>200</v>
      </c>
      <c r="M31" s="3" t="s">
        <v>200</v>
      </c>
      <c r="N31" s="3"/>
      <c r="O31" s="3"/>
    </row>
    <row r="32" spans="1:15" x14ac:dyDescent="0.25">
      <c r="A32" s="3" t="s">
        <v>228</v>
      </c>
      <c r="B32" s="3" t="s">
        <v>252</v>
      </c>
      <c r="C32" s="3" t="s">
        <v>200</v>
      </c>
      <c r="D32" s="3" t="s">
        <v>200</v>
      </c>
      <c r="E32" s="3" t="s">
        <v>200</v>
      </c>
      <c r="F32" s="3" t="s">
        <v>200</v>
      </c>
      <c r="G32" s="3" t="s">
        <v>200</v>
      </c>
      <c r="H32" s="3" t="s">
        <v>200</v>
      </c>
      <c r="I32" s="3">
        <v>55.590850000000003</v>
      </c>
      <c r="J32" s="3" t="s">
        <v>200</v>
      </c>
      <c r="K32" s="3" t="s">
        <v>200</v>
      </c>
      <c r="L32" s="3" t="s">
        <v>200</v>
      </c>
      <c r="M32" s="3" t="s">
        <v>200</v>
      </c>
      <c r="N32" s="3"/>
      <c r="O32" s="3"/>
    </row>
    <row r="33" spans="1:15" x14ac:dyDescent="0.25">
      <c r="A33" s="3" t="s">
        <v>228</v>
      </c>
      <c r="B33" s="3" t="s">
        <v>236</v>
      </c>
      <c r="C33" s="3" t="s">
        <v>200</v>
      </c>
      <c r="D33" s="3" t="s">
        <v>200</v>
      </c>
      <c r="E33" s="3" t="s">
        <v>200</v>
      </c>
      <c r="F33" s="3" t="s">
        <v>200</v>
      </c>
      <c r="G33" s="3" t="s">
        <v>200</v>
      </c>
      <c r="H33" s="3" t="s">
        <v>200</v>
      </c>
      <c r="I33" s="3">
        <v>63.318779999999997</v>
      </c>
      <c r="J33" s="3">
        <v>75.431749999999994</v>
      </c>
      <c r="K33" s="3" t="s">
        <v>200</v>
      </c>
      <c r="L33" s="3" t="s">
        <v>200</v>
      </c>
      <c r="M33" s="3" t="s">
        <v>200</v>
      </c>
      <c r="N33" s="3"/>
      <c r="O33" s="3"/>
    </row>
    <row r="34" spans="1:15" x14ac:dyDescent="0.25">
      <c r="A34" s="3" t="s">
        <v>228</v>
      </c>
      <c r="B34" s="3" t="s">
        <v>238</v>
      </c>
      <c r="C34" s="3" t="s">
        <v>200</v>
      </c>
      <c r="D34" s="3" t="s">
        <v>200</v>
      </c>
      <c r="E34" s="3" t="s">
        <v>200</v>
      </c>
      <c r="F34" s="3" t="s">
        <v>200</v>
      </c>
      <c r="G34" s="3" t="s">
        <v>200</v>
      </c>
      <c r="H34" s="3" t="s">
        <v>200</v>
      </c>
      <c r="I34" s="3">
        <v>51.673470000000002</v>
      </c>
      <c r="J34" s="3" t="s">
        <v>200</v>
      </c>
      <c r="K34" s="3" t="s">
        <v>200</v>
      </c>
      <c r="L34" s="3">
        <v>38.530070000000002</v>
      </c>
      <c r="M34" s="3" t="s">
        <v>200</v>
      </c>
      <c r="N34" s="3"/>
      <c r="O34" s="3"/>
    </row>
    <row r="35" spans="1:15" x14ac:dyDescent="0.25">
      <c r="A35" s="3" t="s">
        <v>228</v>
      </c>
      <c r="B35" s="3" t="s">
        <v>240</v>
      </c>
      <c r="C35" s="3" t="s">
        <v>200</v>
      </c>
      <c r="D35" s="3" t="s">
        <v>200</v>
      </c>
      <c r="E35" s="3" t="s">
        <v>200</v>
      </c>
      <c r="F35" s="3" t="s">
        <v>200</v>
      </c>
      <c r="G35" s="3" t="s">
        <v>200</v>
      </c>
      <c r="H35" s="3" t="s">
        <v>200</v>
      </c>
      <c r="I35" s="3" t="s">
        <v>200</v>
      </c>
      <c r="J35" s="3">
        <v>61.462609999999998</v>
      </c>
      <c r="K35" s="3">
        <v>61.659050000000001</v>
      </c>
      <c r="L35" s="3">
        <v>40.171460000000003</v>
      </c>
      <c r="M35" s="3" t="s">
        <v>200</v>
      </c>
      <c r="N35" s="3"/>
      <c r="O35" s="3"/>
    </row>
    <row r="36" spans="1:15" x14ac:dyDescent="0.25">
      <c r="A36" s="3" t="s">
        <v>228</v>
      </c>
      <c r="B36" s="3" t="s">
        <v>241</v>
      </c>
      <c r="C36" s="3" t="s">
        <v>200</v>
      </c>
      <c r="D36" s="3" t="s">
        <v>200</v>
      </c>
      <c r="E36" s="3" t="s">
        <v>200</v>
      </c>
      <c r="F36" s="3" t="s">
        <v>200</v>
      </c>
      <c r="G36" s="3" t="s">
        <v>200</v>
      </c>
      <c r="H36" s="3" t="s">
        <v>200</v>
      </c>
      <c r="I36" s="3" t="s">
        <v>200</v>
      </c>
      <c r="J36" s="3" t="s">
        <v>200</v>
      </c>
      <c r="K36" s="3" t="s">
        <v>200</v>
      </c>
      <c r="L36" s="3">
        <v>46.909669999999998</v>
      </c>
      <c r="M36" s="3" t="s">
        <v>200</v>
      </c>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286</v>
      </c>
    </row>
    <row r="4" spans="1:15" x14ac:dyDescent="0.25">
      <c r="A4" t="s">
        <v>287</v>
      </c>
    </row>
    <row r="5" spans="1:15" ht="21" x14ac:dyDescent="0.35">
      <c r="A5" s="7" t="s">
        <v>180</v>
      </c>
    </row>
    <row r="6" spans="1:15" x14ac:dyDescent="0.25">
      <c r="A6" t="s">
        <v>288</v>
      </c>
    </row>
    <row r="7" spans="1:15" x14ac:dyDescent="0.25">
      <c r="A7" t="s">
        <v>289</v>
      </c>
    </row>
    <row r="8" spans="1:15" x14ac:dyDescent="0.25">
      <c r="A8" t="s">
        <v>290</v>
      </c>
    </row>
    <row r="9" spans="1:15" x14ac:dyDescent="0.25">
      <c r="A9" t="s">
        <v>293</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t="s">
        <v>200</v>
      </c>
      <c r="I14" s="3">
        <v>91.095889999999997</v>
      </c>
      <c r="J14" s="3">
        <v>91.095889999999997</v>
      </c>
      <c r="K14" s="3">
        <v>91.095889999999997</v>
      </c>
      <c r="L14" s="3" t="s">
        <v>200</v>
      </c>
      <c r="M14" s="3" t="s">
        <v>200</v>
      </c>
      <c r="N14" s="3"/>
      <c r="O14" s="3"/>
    </row>
    <row r="15" spans="1:15" x14ac:dyDescent="0.25">
      <c r="A15" s="3" t="s">
        <v>198</v>
      </c>
      <c r="B15" s="3" t="s">
        <v>204</v>
      </c>
      <c r="C15" s="3" t="s">
        <v>200</v>
      </c>
      <c r="D15" s="3" t="s">
        <v>200</v>
      </c>
      <c r="E15" s="3" t="s">
        <v>200</v>
      </c>
      <c r="F15" s="3" t="s">
        <v>200</v>
      </c>
      <c r="G15" s="3" t="s">
        <v>200</v>
      </c>
      <c r="H15" s="3">
        <v>0</v>
      </c>
      <c r="I15" s="3" t="s">
        <v>200</v>
      </c>
      <c r="J15" s="3" t="s">
        <v>200</v>
      </c>
      <c r="K15" s="3" t="s">
        <v>200</v>
      </c>
      <c r="L15" s="3" t="s">
        <v>200</v>
      </c>
      <c r="M15" s="3" t="s">
        <v>200</v>
      </c>
      <c r="N15" s="3"/>
      <c r="O15" s="3"/>
    </row>
    <row r="16" spans="1:15" x14ac:dyDescent="0.25">
      <c r="A16" s="3" t="s">
        <v>198</v>
      </c>
      <c r="B16" s="3" t="s">
        <v>206</v>
      </c>
      <c r="C16" s="3" t="s">
        <v>200</v>
      </c>
      <c r="D16" s="3" t="s">
        <v>200</v>
      </c>
      <c r="E16" s="3" t="s">
        <v>200</v>
      </c>
      <c r="F16" s="3" t="s">
        <v>200</v>
      </c>
      <c r="G16" s="3" t="s">
        <v>200</v>
      </c>
      <c r="H16" s="3" t="s">
        <v>200</v>
      </c>
      <c r="I16" s="3" t="s">
        <v>200</v>
      </c>
      <c r="J16" s="3">
        <v>100</v>
      </c>
      <c r="K16" s="3" t="s">
        <v>200</v>
      </c>
      <c r="L16" s="3" t="s">
        <v>200</v>
      </c>
      <c r="M16" s="3" t="s">
        <v>200</v>
      </c>
      <c r="N16" s="3"/>
      <c r="O16" s="3"/>
    </row>
    <row r="17" spans="1:15" x14ac:dyDescent="0.25">
      <c r="A17" s="3" t="s">
        <v>207</v>
      </c>
      <c r="B17" s="3" t="s">
        <v>245</v>
      </c>
      <c r="C17" s="3" t="s">
        <v>200</v>
      </c>
      <c r="D17" s="3" t="s">
        <v>200</v>
      </c>
      <c r="E17" s="3" t="s">
        <v>200</v>
      </c>
      <c r="F17" s="3" t="s">
        <v>200</v>
      </c>
      <c r="G17" s="3" t="s">
        <v>200</v>
      </c>
      <c r="H17" s="3" t="s">
        <v>200</v>
      </c>
      <c r="I17" s="3" t="s">
        <v>200</v>
      </c>
      <c r="J17" s="3">
        <v>100</v>
      </c>
      <c r="K17" s="3" t="s">
        <v>200</v>
      </c>
      <c r="L17" s="3" t="s">
        <v>200</v>
      </c>
      <c r="M17" s="3" t="s">
        <v>200</v>
      </c>
      <c r="N17" s="3"/>
      <c r="O17" s="3"/>
    </row>
    <row r="18" spans="1:15" x14ac:dyDescent="0.25">
      <c r="A18" s="3" t="s">
        <v>207</v>
      </c>
      <c r="B18" s="3" t="s">
        <v>212</v>
      </c>
      <c r="C18" s="3" t="s">
        <v>200</v>
      </c>
      <c r="D18" s="3" t="s">
        <v>200</v>
      </c>
      <c r="E18" s="3" t="s">
        <v>200</v>
      </c>
      <c r="F18" s="3">
        <v>100</v>
      </c>
      <c r="G18" s="3">
        <v>100</v>
      </c>
      <c r="H18" s="3">
        <v>100</v>
      </c>
      <c r="I18" s="3">
        <v>100</v>
      </c>
      <c r="J18" s="3">
        <v>100</v>
      </c>
      <c r="K18" s="3">
        <v>100</v>
      </c>
      <c r="L18" s="3">
        <v>100</v>
      </c>
      <c r="M18" s="3" t="s">
        <v>200</v>
      </c>
      <c r="N18" s="3"/>
      <c r="O18" s="3"/>
    </row>
    <row r="19" spans="1:15" x14ac:dyDescent="0.25">
      <c r="A19" s="3" t="s">
        <v>207</v>
      </c>
      <c r="B19" s="3" t="s">
        <v>213</v>
      </c>
      <c r="C19" s="3" t="s">
        <v>200</v>
      </c>
      <c r="D19" s="3">
        <v>47.397260000000003</v>
      </c>
      <c r="E19" s="3">
        <v>44.43038</v>
      </c>
      <c r="F19" s="3">
        <v>46.817630000000001</v>
      </c>
      <c r="G19" s="3">
        <v>46.84366</v>
      </c>
      <c r="H19" s="3">
        <v>48.062460000000002</v>
      </c>
      <c r="I19" s="3">
        <v>50.684150000000002</v>
      </c>
      <c r="J19" s="3" t="s">
        <v>200</v>
      </c>
      <c r="K19" s="3">
        <v>69.53125</v>
      </c>
      <c r="L19" s="3">
        <v>74.121679999999998</v>
      </c>
      <c r="M19" s="3" t="s">
        <v>200</v>
      </c>
      <c r="N19" s="3"/>
      <c r="O19" s="3"/>
    </row>
    <row r="20" spans="1:15" x14ac:dyDescent="0.25">
      <c r="A20" s="3" t="s">
        <v>207</v>
      </c>
      <c r="B20" s="3" t="s">
        <v>214</v>
      </c>
      <c r="C20" s="3" t="s">
        <v>200</v>
      </c>
      <c r="D20" s="3" t="s">
        <v>200</v>
      </c>
      <c r="E20" s="3" t="s">
        <v>200</v>
      </c>
      <c r="F20" s="3" t="s">
        <v>200</v>
      </c>
      <c r="G20" s="3" t="s">
        <v>200</v>
      </c>
      <c r="H20" s="3" t="s">
        <v>200</v>
      </c>
      <c r="I20" s="3">
        <v>100</v>
      </c>
      <c r="J20" s="3">
        <v>100</v>
      </c>
      <c r="K20" s="3">
        <v>100</v>
      </c>
      <c r="L20" s="3">
        <v>100</v>
      </c>
      <c r="M20" s="3" t="s">
        <v>200</v>
      </c>
      <c r="N20" s="3"/>
      <c r="O20" s="3"/>
    </row>
    <row r="21" spans="1:15" x14ac:dyDescent="0.25">
      <c r="A21" s="3" t="s">
        <v>207</v>
      </c>
      <c r="B21" s="3" t="s">
        <v>261</v>
      </c>
      <c r="C21" s="3" t="s">
        <v>200</v>
      </c>
      <c r="D21" s="3" t="s">
        <v>200</v>
      </c>
      <c r="E21" s="3" t="s">
        <v>200</v>
      </c>
      <c r="F21" s="3" t="s">
        <v>200</v>
      </c>
      <c r="G21" s="3" t="s">
        <v>200</v>
      </c>
      <c r="H21" s="3" t="s">
        <v>200</v>
      </c>
      <c r="I21" s="3">
        <v>100</v>
      </c>
      <c r="J21" s="3" t="s">
        <v>200</v>
      </c>
      <c r="K21" s="3" t="s">
        <v>200</v>
      </c>
      <c r="L21" s="3" t="s">
        <v>200</v>
      </c>
      <c r="M21" s="3" t="s">
        <v>200</v>
      </c>
      <c r="N21" s="3"/>
      <c r="O21" s="3"/>
    </row>
    <row r="22" spans="1:15" x14ac:dyDescent="0.25">
      <c r="A22" s="3" t="s">
        <v>218</v>
      </c>
      <c r="B22" s="3" t="s">
        <v>247</v>
      </c>
      <c r="C22" s="3" t="s">
        <v>200</v>
      </c>
      <c r="D22" s="3" t="s">
        <v>200</v>
      </c>
      <c r="E22" s="3" t="s">
        <v>200</v>
      </c>
      <c r="F22" s="3" t="s">
        <v>200</v>
      </c>
      <c r="G22" s="3" t="s">
        <v>200</v>
      </c>
      <c r="H22" s="3" t="s">
        <v>200</v>
      </c>
      <c r="I22" s="3">
        <v>88.979590000000002</v>
      </c>
      <c r="J22" s="3">
        <v>95.491799999999998</v>
      </c>
      <c r="K22" s="3" t="s">
        <v>200</v>
      </c>
      <c r="L22" s="3" t="s">
        <v>200</v>
      </c>
      <c r="M22" s="3" t="s">
        <v>200</v>
      </c>
      <c r="N22" s="3"/>
      <c r="O22" s="3"/>
    </row>
    <row r="23" spans="1:15" x14ac:dyDescent="0.25">
      <c r="A23" s="3" t="s">
        <v>218</v>
      </c>
      <c r="B23" s="3" t="s">
        <v>220</v>
      </c>
      <c r="C23" s="3" t="s">
        <v>200</v>
      </c>
      <c r="D23" s="3" t="s">
        <v>200</v>
      </c>
      <c r="E23" s="3" t="s">
        <v>200</v>
      </c>
      <c r="F23" s="3" t="s">
        <v>200</v>
      </c>
      <c r="G23" s="3" t="s">
        <v>200</v>
      </c>
      <c r="H23" s="3" t="s">
        <v>200</v>
      </c>
      <c r="I23" s="3">
        <v>94.107929999999996</v>
      </c>
      <c r="J23" s="3">
        <v>96.688969999999998</v>
      </c>
      <c r="K23" s="3">
        <v>97.070440000000005</v>
      </c>
      <c r="L23" s="3">
        <v>96.761009999999999</v>
      </c>
      <c r="M23" s="3" t="s">
        <v>200</v>
      </c>
      <c r="N23" s="3"/>
      <c r="O23" s="3"/>
    </row>
    <row r="24" spans="1:15" x14ac:dyDescent="0.25">
      <c r="A24" s="3" t="s">
        <v>218</v>
      </c>
      <c r="B24" s="3" t="s">
        <v>221</v>
      </c>
      <c r="C24" s="3" t="s">
        <v>200</v>
      </c>
      <c r="D24" s="3" t="s">
        <v>200</v>
      </c>
      <c r="E24" s="3" t="s">
        <v>200</v>
      </c>
      <c r="F24" s="3" t="s">
        <v>200</v>
      </c>
      <c r="G24" s="3" t="s">
        <v>200</v>
      </c>
      <c r="H24" s="3" t="s">
        <v>200</v>
      </c>
      <c r="I24" s="3" t="s">
        <v>200</v>
      </c>
      <c r="J24" s="3">
        <v>99.789699999999996</v>
      </c>
      <c r="K24" s="3">
        <v>100</v>
      </c>
      <c r="L24" s="3" t="s">
        <v>200</v>
      </c>
      <c r="M24" s="3" t="s">
        <v>200</v>
      </c>
      <c r="N24" s="3"/>
      <c r="O24" s="3"/>
    </row>
    <row r="25" spans="1:15" x14ac:dyDescent="0.25">
      <c r="A25" s="3" t="s">
        <v>222</v>
      </c>
      <c r="B25" s="3" t="s">
        <v>223</v>
      </c>
      <c r="C25" s="3" t="s">
        <v>200</v>
      </c>
      <c r="D25" s="3" t="s">
        <v>200</v>
      </c>
      <c r="E25" s="3" t="s">
        <v>200</v>
      </c>
      <c r="F25" s="3" t="s">
        <v>200</v>
      </c>
      <c r="G25" s="3" t="s">
        <v>200</v>
      </c>
      <c r="H25" s="3" t="s">
        <v>200</v>
      </c>
      <c r="I25" s="3">
        <v>59.774009999999997</v>
      </c>
      <c r="J25" s="3" t="s">
        <v>200</v>
      </c>
      <c r="K25" s="3" t="s">
        <v>200</v>
      </c>
      <c r="L25" s="3" t="s">
        <v>200</v>
      </c>
      <c r="M25" s="3" t="s">
        <v>200</v>
      </c>
      <c r="N25" s="3"/>
      <c r="O25" s="3"/>
    </row>
    <row r="26" spans="1:15" x14ac:dyDescent="0.25">
      <c r="A26" s="3" t="s">
        <v>222</v>
      </c>
      <c r="B26" s="3" t="s">
        <v>225</v>
      </c>
      <c r="C26" s="3" t="s">
        <v>200</v>
      </c>
      <c r="D26" s="3" t="s">
        <v>200</v>
      </c>
      <c r="E26" s="3" t="s">
        <v>200</v>
      </c>
      <c r="F26" s="3" t="s">
        <v>200</v>
      </c>
      <c r="G26" s="3" t="s">
        <v>200</v>
      </c>
      <c r="H26" s="3" t="s">
        <v>200</v>
      </c>
      <c r="I26" s="3">
        <v>82.758619999999993</v>
      </c>
      <c r="J26" s="3">
        <v>91.578950000000006</v>
      </c>
      <c r="K26" s="3" t="s">
        <v>200</v>
      </c>
      <c r="L26" s="3" t="s">
        <v>200</v>
      </c>
      <c r="M26" s="3" t="s">
        <v>200</v>
      </c>
      <c r="N26" s="3"/>
      <c r="O26" s="3"/>
    </row>
    <row r="27" spans="1:15" x14ac:dyDescent="0.25">
      <c r="A27" s="3" t="s">
        <v>228</v>
      </c>
      <c r="B27" s="3" t="s">
        <v>230</v>
      </c>
      <c r="C27" s="3" t="s">
        <v>200</v>
      </c>
      <c r="D27" s="3" t="s">
        <v>200</v>
      </c>
      <c r="E27" s="3" t="s">
        <v>200</v>
      </c>
      <c r="F27" s="3" t="s">
        <v>200</v>
      </c>
      <c r="G27" s="3" t="s">
        <v>200</v>
      </c>
      <c r="H27" s="3" t="s">
        <v>200</v>
      </c>
      <c r="I27" s="3">
        <v>41.766330000000004</v>
      </c>
      <c r="J27" s="3" t="s">
        <v>200</v>
      </c>
      <c r="K27" s="3">
        <v>30.968730000000001</v>
      </c>
      <c r="L27" s="3">
        <v>34.482759999999999</v>
      </c>
      <c r="M27" s="3" t="s">
        <v>200</v>
      </c>
      <c r="N27" s="3"/>
      <c r="O27" s="3"/>
    </row>
    <row r="28" spans="1:15" x14ac:dyDescent="0.25">
      <c r="A28" s="3" t="s">
        <v>228</v>
      </c>
      <c r="B28" s="3" t="s">
        <v>231</v>
      </c>
      <c r="C28" s="3" t="s">
        <v>200</v>
      </c>
      <c r="D28" s="3" t="s">
        <v>200</v>
      </c>
      <c r="E28" s="3" t="s">
        <v>200</v>
      </c>
      <c r="F28" s="3" t="s">
        <v>200</v>
      </c>
      <c r="G28" s="3" t="s">
        <v>200</v>
      </c>
      <c r="H28" s="3" t="s">
        <v>200</v>
      </c>
      <c r="I28" s="3">
        <v>100</v>
      </c>
      <c r="J28" s="3">
        <v>100</v>
      </c>
      <c r="K28" s="3" t="s">
        <v>200</v>
      </c>
      <c r="L28" s="3" t="s">
        <v>200</v>
      </c>
      <c r="M28" s="3" t="s">
        <v>200</v>
      </c>
      <c r="N28" s="3"/>
      <c r="O28" s="3"/>
    </row>
    <row r="29" spans="1:15" x14ac:dyDescent="0.25">
      <c r="A29" s="3" t="s">
        <v>228</v>
      </c>
      <c r="B29" s="3" t="s">
        <v>232</v>
      </c>
      <c r="C29" s="3" t="s">
        <v>200</v>
      </c>
      <c r="D29" s="3" t="s">
        <v>200</v>
      </c>
      <c r="E29" s="3" t="s">
        <v>200</v>
      </c>
      <c r="F29" s="3" t="s">
        <v>200</v>
      </c>
      <c r="G29" s="3" t="s">
        <v>200</v>
      </c>
      <c r="H29" s="3" t="s">
        <v>200</v>
      </c>
      <c r="I29" s="3" t="s">
        <v>200</v>
      </c>
      <c r="J29" s="3" t="s">
        <v>200</v>
      </c>
      <c r="K29" s="3">
        <v>100</v>
      </c>
      <c r="L29" s="3">
        <v>82.847899999999996</v>
      </c>
      <c r="M29" s="3" t="s">
        <v>200</v>
      </c>
      <c r="N29" s="3"/>
      <c r="O29" s="3"/>
    </row>
    <row r="30" spans="1:15" x14ac:dyDescent="0.25">
      <c r="A30" s="3" t="s">
        <v>228</v>
      </c>
      <c r="B30" s="3" t="s">
        <v>233</v>
      </c>
      <c r="C30" s="3" t="s">
        <v>200</v>
      </c>
      <c r="D30" s="3" t="s">
        <v>200</v>
      </c>
      <c r="E30" s="3" t="s">
        <v>200</v>
      </c>
      <c r="F30" s="3" t="s">
        <v>200</v>
      </c>
      <c r="G30" s="3" t="s">
        <v>200</v>
      </c>
      <c r="H30" s="3" t="s">
        <v>200</v>
      </c>
      <c r="I30" s="3" t="s">
        <v>200</v>
      </c>
      <c r="J30" s="3">
        <v>90.058480000000003</v>
      </c>
      <c r="K30" s="3">
        <v>71.957669999999993</v>
      </c>
      <c r="L30" s="3">
        <v>63.265309999999999</v>
      </c>
      <c r="M30" s="3" t="s">
        <v>200</v>
      </c>
      <c r="N30" s="3"/>
      <c r="O30" s="3"/>
    </row>
    <row r="31" spans="1:15" x14ac:dyDescent="0.25">
      <c r="A31" s="3" t="s">
        <v>228</v>
      </c>
      <c r="B31" s="3" t="s">
        <v>234</v>
      </c>
      <c r="C31" s="3" t="s">
        <v>200</v>
      </c>
      <c r="D31" s="3" t="s">
        <v>200</v>
      </c>
      <c r="E31" s="3" t="s">
        <v>200</v>
      </c>
      <c r="F31" s="3" t="s">
        <v>200</v>
      </c>
      <c r="G31" s="3" t="s">
        <v>200</v>
      </c>
      <c r="H31" s="3" t="s">
        <v>200</v>
      </c>
      <c r="I31" s="3" t="s">
        <v>200</v>
      </c>
      <c r="J31" s="3" t="s">
        <v>200</v>
      </c>
      <c r="K31" s="3">
        <v>67.612080000000006</v>
      </c>
      <c r="L31" s="3" t="s">
        <v>200</v>
      </c>
      <c r="M31" s="3" t="s">
        <v>200</v>
      </c>
      <c r="N31" s="3"/>
      <c r="O31" s="3"/>
    </row>
    <row r="32" spans="1:15" x14ac:dyDescent="0.25">
      <c r="A32" s="3" t="s">
        <v>228</v>
      </c>
      <c r="B32" s="3" t="s">
        <v>236</v>
      </c>
      <c r="C32" s="3" t="s">
        <v>200</v>
      </c>
      <c r="D32" s="3" t="s">
        <v>200</v>
      </c>
      <c r="E32" s="3" t="s">
        <v>200</v>
      </c>
      <c r="F32" s="3" t="s">
        <v>200</v>
      </c>
      <c r="G32" s="3" t="s">
        <v>200</v>
      </c>
      <c r="H32" s="3" t="s">
        <v>200</v>
      </c>
      <c r="I32" s="3">
        <v>72.8125</v>
      </c>
      <c r="J32" s="3">
        <v>84.929360000000003</v>
      </c>
      <c r="K32" s="3" t="s">
        <v>200</v>
      </c>
      <c r="L32" s="3" t="s">
        <v>200</v>
      </c>
      <c r="M32" s="3" t="s">
        <v>200</v>
      </c>
      <c r="N32" s="3"/>
      <c r="O32" s="3"/>
    </row>
    <row r="33" spans="1:15" x14ac:dyDescent="0.25">
      <c r="A33" s="3" t="s">
        <v>228</v>
      </c>
      <c r="B33" s="3" t="s">
        <v>238</v>
      </c>
      <c r="C33" s="3" t="s">
        <v>200</v>
      </c>
      <c r="D33" s="3" t="s">
        <v>200</v>
      </c>
      <c r="E33" s="3" t="s">
        <v>200</v>
      </c>
      <c r="F33" s="3" t="s">
        <v>200</v>
      </c>
      <c r="G33" s="3" t="s">
        <v>200</v>
      </c>
      <c r="H33" s="3" t="s">
        <v>200</v>
      </c>
      <c r="I33" s="3">
        <v>85.620919999999998</v>
      </c>
      <c r="J33" s="3" t="s">
        <v>200</v>
      </c>
      <c r="K33" s="3" t="s">
        <v>200</v>
      </c>
      <c r="L33" s="3">
        <v>62.63158</v>
      </c>
      <c r="M33" s="3" t="s">
        <v>200</v>
      </c>
      <c r="N33" s="3"/>
      <c r="O33" s="3"/>
    </row>
    <row r="34" spans="1:15" x14ac:dyDescent="0.25">
      <c r="A34" s="3" t="s">
        <v>228</v>
      </c>
      <c r="B34" s="3" t="s">
        <v>239</v>
      </c>
      <c r="C34" s="3" t="s">
        <v>200</v>
      </c>
      <c r="D34" s="3" t="s">
        <v>200</v>
      </c>
      <c r="E34" s="3" t="s">
        <v>200</v>
      </c>
      <c r="F34" s="3" t="s">
        <v>200</v>
      </c>
      <c r="G34" s="3" t="s">
        <v>200</v>
      </c>
      <c r="H34" s="3" t="s">
        <v>200</v>
      </c>
      <c r="I34" s="3" t="s">
        <v>200</v>
      </c>
      <c r="J34" s="3" t="s">
        <v>200</v>
      </c>
      <c r="K34" s="3" t="s">
        <v>200</v>
      </c>
      <c r="L34" s="3">
        <v>94.335939999999994</v>
      </c>
      <c r="M34" s="3" t="s">
        <v>200</v>
      </c>
      <c r="N34" s="3"/>
      <c r="O34" s="3"/>
    </row>
    <row r="35" spans="1:15" x14ac:dyDescent="0.25">
      <c r="A35" s="3" t="s">
        <v>228</v>
      </c>
      <c r="B35" s="3" t="s">
        <v>240</v>
      </c>
      <c r="C35" s="3" t="s">
        <v>200</v>
      </c>
      <c r="D35" s="3" t="s">
        <v>200</v>
      </c>
      <c r="E35" s="3" t="s">
        <v>200</v>
      </c>
      <c r="F35" s="3" t="s">
        <v>200</v>
      </c>
      <c r="G35" s="3" t="s">
        <v>200</v>
      </c>
      <c r="H35" s="3" t="s">
        <v>200</v>
      </c>
      <c r="I35" s="3" t="s">
        <v>200</v>
      </c>
      <c r="J35" s="3">
        <v>71.820449999999994</v>
      </c>
      <c r="K35" s="3">
        <v>71.944919999999996</v>
      </c>
      <c r="L35" s="3">
        <v>49.27769</v>
      </c>
      <c r="M35" s="3" t="s">
        <v>200</v>
      </c>
      <c r="N35" s="3"/>
      <c r="O35" s="3"/>
    </row>
    <row r="36" spans="1:15" x14ac:dyDescent="0.25">
      <c r="A36" s="3" t="s">
        <v>228</v>
      </c>
      <c r="B36" s="3" t="s">
        <v>241</v>
      </c>
      <c r="C36" s="3" t="s">
        <v>200</v>
      </c>
      <c r="D36" s="3" t="s">
        <v>200</v>
      </c>
      <c r="E36" s="3" t="s">
        <v>200</v>
      </c>
      <c r="F36" s="3" t="s">
        <v>200</v>
      </c>
      <c r="G36" s="3" t="s">
        <v>200</v>
      </c>
      <c r="H36" s="3" t="s">
        <v>200</v>
      </c>
      <c r="I36" s="3" t="s">
        <v>200</v>
      </c>
      <c r="J36" s="3" t="s">
        <v>200</v>
      </c>
      <c r="K36" s="3" t="s">
        <v>200</v>
      </c>
      <c r="L36" s="3">
        <v>57.926830000000002</v>
      </c>
      <c r="M36" s="3" t="s">
        <v>200</v>
      </c>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286</v>
      </c>
    </row>
    <row r="4" spans="1:15" x14ac:dyDescent="0.25">
      <c r="A4" t="s">
        <v>287</v>
      </c>
    </row>
    <row r="5" spans="1:15" ht="21" x14ac:dyDescent="0.35">
      <c r="A5" s="7" t="s">
        <v>180</v>
      </c>
    </row>
    <row r="6" spans="1:15" x14ac:dyDescent="0.25">
      <c r="A6" t="s">
        <v>288</v>
      </c>
    </row>
    <row r="7" spans="1:15" x14ac:dyDescent="0.25">
      <c r="A7" t="s">
        <v>289</v>
      </c>
    </row>
    <row r="8" spans="1:15" x14ac:dyDescent="0.25">
      <c r="A8" t="s">
        <v>290</v>
      </c>
    </row>
    <row r="9" spans="1:15" x14ac:dyDescent="0.25">
      <c r="A9" t="s">
        <v>294</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t="s">
        <v>200</v>
      </c>
      <c r="I14" s="3">
        <v>34.928449999999998</v>
      </c>
      <c r="J14" s="3">
        <v>35.45476</v>
      </c>
      <c r="K14" s="3">
        <v>35.096380000000003</v>
      </c>
      <c r="L14" s="3">
        <v>34.69623</v>
      </c>
      <c r="M14" s="3" t="s">
        <v>200</v>
      </c>
      <c r="N14" s="3"/>
      <c r="O14" s="3"/>
    </row>
    <row r="15" spans="1:15" x14ac:dyDescent="0.25">
      <c r="A15" s="3" t="s">
        <v>198</v>
      </c>
      <c r="B15" s="3" t="s">
        <v>201</v>
      </c>
      <c r="C15" s="3" t="s">
        <v>200</v>
      </c>
      <c r="D15" s="3" t="s">
        <v>200</v>
      </c>
      <c r="E15" s="3" t="s">
        <v>200</v>
      </c>
      <c r="F15" s="3" t="s">
        <v>200</v>
      </c>
      <c r="G15" s="3" t="s">
        <v>200</v>
      </c>
      <c r="H15" s="3" t="s">
        <v>200</v>
      </c>
      <c r="I15" s="3" t="s">
        <v>200</v>
      </c>
      <c r="J15" s="3">
        <v>38.762129999999999</v>
      </c>
      <c r="K15" s="3" t="s">
        <v>200</v>
      </c>
      <c r="L15" s="3" t="s">
        <v>200</v>
      </c>
      <c r="M15" s="3" t="s">
        <v>200</v>
      </c>
      <c r="N15" s="3"/>
      <c r="O15" s="3"/>
    </row>
    <row r="16" spans="1:15" x14ac:dyDescent="0.25">
      <c r="A16" s="3" t="s">
        <v>198</v>
      </c>
      <c r="B16" s="3" t="s">
        <v>206</v>
      </c>
      <c r="C16" s="3" t="s">
        <v>200</v>
      </c>
      <c r="D16" s="3" t="s">
        <v>200</v>
      </c>
      <c r="E16" s="3" t="s">
        <v>200</v>
      </c>
      <c r="F16" s="3" t="s">
        <v>200</v>
      </c>
      <c r="G16" s="3" t="s">
        <v>200</v>
      </c>
      <c r="H16" s="3" t="s">
        <v>200</v>
      </c>
      <c r="I16" s="3">
        <v>72.618579999999994</v>
      </c>
      <c r="J16" s="3">
        <v>71.739130000000003</v>
      </c>
      <c r="K16" s="3" t="s">
        <v>200</v>
      </c>
      <c r="L16" s="3" t="s">
        <v>200</v>
      </c>
      <c r="M16" s="3" t="s">
        <v>200</v>
      </c>
      <c r="N16" s="3"/>
      <c r="O16" s="3"/>
    </row>
    <row r="17" spans="1:15" x14ac:dyDescent="0.25">
      <c r="A17" s="3" t="s">
        <v>207</v>
      </c>
      <c r="B17" s="3" t="s">
        <v>245</v>
      </c>
      <c r="C17" s="3" t="s">
        <v>200</v>
      </c>
      <c r="D17" s="3" t="s">
        <v>200</v>
      </c>
      <c r="E17" s="3" t="s">
        <v>200</v>
      </c>
      <c r="F17" s="3" t="s">
        <v>200</v>
      </c>
      <c r="G17" s="3" t="s">
        <v>200</v>
      </c>
      <c r="H17" s="3" t="s">
        <v>200</v>
      </c>
      <c r="I17" s="3" t="s">
        <v>200</v>
      </c>
      <c r="J17" s="3">
        <v>98.181820000000002</v>
      </c>
      <c r="K17" s="3" t="s">
        <v>200</v>
      </c>
      <c r="L17" s="3" t="s">
        <v>200</v>
      </c>
      <c r="M17" s="3">
        <v>96.039599999999993</v>
      </c>
      <c r="N17" s="3"/>
      <c r="O17" s="3"/>
    </row>
    <row r="18" spans="1:15" x14ac:dyDescent="0.25">
      <c r="A18" s="3" t="s">
        <v>207</v>
      </c>
      <c r="B18" s="3" t="s">
        <v>209</v>
      </c>
      <c r="C18" s="3" t="s">
        <v>200</v>
      </c>
      <c r="D18" s="3" t="s">
        <v>200</v>
      </c>
      <c r="E18" s="3" t="s">
        <v>200</v>
      </c>
      <c r="F18" s="3" t="s">
        <v>200</v>
      </c>
      <c r="G18" s="3" t="s">
        <v>200</v>
      </c>
      <c r="H18" s="3" t="s">
        <v>200</v>
      </c>
      <c r="I18" s="3" t="s">
        <v>200</v>
      </c>
      <c r="J18" s="3">
        <v>26.701029999999999</v>
      </c>
      <c r="K18" s="3">
        <v>26.241129999999998</v>
      </c>
      <c r="L18" s="3" t="s">
        <v>200</v>
      </c>
      <c r="M18" s="3" t="s">
        <v>200</v>
      </c>
      <c r="N18" s="3"/>
      <c r="O18" s="3"/>
    </row>
    <row r="19" spans="1:15" x14ac:dyDescent="0.25">
      <c r="A19" s="3" t="s">
        <v>207</v>
      </c>
      <c r="B19" s="3" t="s">
        <v>212</v>
      </c>
      <c r="C19" s="3" t="s">
        <v>200</v>
      </c>
      <c r="D19" s="3" t="s">
        <v>200</v>
      </c>
      <c r="E19" s="3" t="s">
        <v>200</v>
      </c>
      <c r="F19" s="3">
        <v>100</v>
      </c>
      <c r="G19" s="3">
        <v>100</v>
      </c>
      <c r="H19" s="3">
        <v>100</v>
      </c>
      <c r="I19" s="3">
        <v>100</v>
      </c>
      <c r="J19" s="3">
        <v>100</v>
      </c>
      <c r="K19" s="3">
        <v>100</v>
      </c>
      <c r="L19" s="3">
        <v>100</v>
      </c>
      <c r="M19" s="3" t="s">
        <v>200</v>
      </c>
      <c r="N19" s="3"/>
      <c r="O19" s="3"/>
    </row>
    <row r="20" spans="1:15" x14ac:dyDescent="0.25">
      <c r="A20" s="3" t="s">
        <v>207</v>
      </c>
      <c r="B20" s="3" t="s">
        <v>213</v>
      </c>
      <c r="C20" s="3" t="s">
        <v>200</v>
      </c>
      <c r="D20" s="3">
        <v>86.511989999999997</v>
      </c>
      <c r="E20" s="3">
        <v>87.663839999999993</v>
      </c>
      <c r="F20" s="3">
        <v>90.524730000000005</v>
      </c>
      <c r="G20" s="3">
        <v>91.073400000000007</v>
      </c>
      <c r="H20" s="3">
        <v>90.952029999999993</v>
      </c>
      <c r="I20" s="3">
        <v>90.851510000000005</v>
      </c>
      <c r="J20" s="3">
        <v>83.87209</v>
      </c>
      <c r="K20" s="3" t="s">
        <v>200</v>
      </c>
      <c r="L20" s="3">
        <v>71.428569999999993</v>
      </c>
      <c r="M20" s="3" t="s">
        <v>200</v>
      </c>
      <c r="N20" s="3"/>
      <c r="O20" s="3"/>
    </row>
    <row r="21" spans="1:15" x14ac:dyDescent="0.25">
      <c r="A21" s="3" t="s">
        <v>207</v>
      </c>
      <c r="B21" s="3" t="s">
        <v>214</v>
      </c>
      <c r="C21" s="3" t="s">
        <v>200</v>
      </c>
      <c r="D21" s="3" t="s">
        <v>200</v>
      </c>
      <c r="E21" s="3" t="s">
        <v>200</v>
      </c>
      <c r="F21" s="3" t="s">
        <v>200</v>
      </c>
      <c r="G21" s="3" t="s">
        <v>200</v>
      </c>
      <c r="H21" s="3" t="s">
        <v>200</v>
      </c>
      <c r="I21" s="3">
        <v>100</v>
      </c>
      <c r="J21" s="3">
        <v>100</v>
      </c>
      <c r="K21" s="3">
        <v>100</v>
      </c>
      <c r="L21" s="3">
        <v>100</v>
      </c>
      <c r="M21" s="3" t="s">
        <v>200</v>
      </c>
      <c r="N21" s="3"/>
      <c r="O21" s="3"/>
    </row>
    <row r="22" spans="1:15" x14ac:dyDescent="0.25">
      <c r="A22" s="3" t="s">
        <v>207</v>
      </c>
      <c r="B22" s="3" t="s">
        <v>261</v>
      </c>
      <c r="C22" s="3" t="s">
        <v>200</v>
      </c>
      <c r="D22" s="3" t="s">
        <v>200</v>
      </c>
      <c r="E22" s="3" t="s">
        <v>200</v>
      </c>
      <c r="F22" s="3" t="s">
        <v>200</v>
      </c>
      <c r="G22" s="3" t="s">
        <v>200</v>
      </c>
      <c r="H22" s="3" t="s">
        <v>200</v>
      </c>
      <c r="I22" s="3">
        <v>73.485349999999997</v>
      </c>
      <c r="J22" s="3" t="s">
        <v>200</v>
      </c>
      <c r="K22" s="3" t="s">
        <v>200</v>
      </c>
      <c r="L22" s="3" t="s">
        <v>200</v>
      </c>
      <c r="M22" s="3" t="s">
        <v>200</v>
      </c>
      <c r="N22" s="3"/>
      <c r="O22" s="3"/>
    </row>
    <row r="23" spans="1:15" x14ac:dyDescent="0.25">
      <c r="A23" s="3" t="s">
        <v>218</v>
      </c>
      <c r="B23" s="3" t="s">
        <v>219</v>
      </c>
      <c r="C23" s="3" t="s">
        <v>200</v>
      </c>
      <c r="D23" s="3" t="s">
        <v>200</v>
      </c>
      <c r="E23" s="3" t="s">
        <v>200</v>
      </c>
      <c r="F23" s="3" t="s">
        <v>200</v>
      </c>
      <c r="G23" s="3" t="s">
        <v>200</v>
      </c>
      <c r="H23" s="3" t="s">
        <v>200</v>
      </c>
      <c r="I23" s="3">
        <v>100</v>
      </c>
      <c r="J23" s="3" t="s">
        <v>200</v>
      </c>
      <c r="K23" s="3" t="s">
        <v>200</v>
      </c>
      <c r="L23" s="3" t="s">
        <v>200</v>
      </c>
      <c r="M23" s="3" t="s">
        <v>200</v>
      </c>
      <c r="N23" s="3"/>
      <c r="O23" s="3"/>
    </row>
    <row r="24" spans="1:15" x14ac:dyDescent="0.25">
      <c r="A24" s="3" t="s">
        <v>218</v>
      </c>
      <c r="B24" s="3" t="s">
        <v>247</v>
      </c>
      <c r="C24" s="3" t="s">
        <v>200</v>
      </c>
      <c r="D24" s="3" t="s">
        <v>200</v>
      </c>
      <c r="E24" s="3" t="s">
        <v>200</v>
      </c>
      <c r="F24" s="3" t="s">
        <v>200</v>
      </c>
      <c r="G24" s="3" t="s">
        <v>200</v>
      </c>
      <c r="H24" s="3" t="s">
        <v>200</v>
      </c>
      <c r="I24" s="3">
        <v>26.738099999999999</v>
      </c>
      <c r="J24" s="3" t="s">
        <v>200</v>
      </c>
      <c r="K24" s="3" t="s">
        <v>200</v>
      </c>
      <c r="L24" s="3">
        <v>27.516110000000001</v>
      </c>
      <c r="M24" s="3" t="s">
        <v>200</v>
      </c>
      <c r="N24" s="3"/>
      <c r="O24" s="3"/>
    </row>
    <row r="25" spans="1:15" x14ac:dyDescent="0.25">
      <c r="A25" s="3" t="s">
        <v>218</v>
      </c>
      <c r="B25" s="3" t="s">
        <v>220</v>
      </c>
      <c r="C25" s="3" t="s">
        <v>200</v>
      </c>
      <c r="D25" s="3" t="s">
        <v>200</v>
      </c>
      <c r="E25" s="3" t="s">
        <v>200</v>
      </c>
      <c r="F25" s="3" t="s">
        <v>200</v>
      </c>
      <c r="G25" s="3" t="s">
        <v>200</v>
      </c>
      <c r="H25" s="3" t="s">
        <v>200</v>
      </c>
      <c r="I25" s="3">
        <v>69.998090000000005</v>
      </c>
      <c r="J25" s="3">
        <v>89.481610000000003</v>
      </c>
      <c r="K25" s="3">
        <v>89.586789999999993</v>
      </c>
      <c r="L25" s="3">
        <v>91.124099999999999</v>
      </c>
      <c r="M25" s="3" t="s">
        <v>200</v>
      </c>
      <c r="N25" s="3"/>
      <c r="O25" s="3"/>
    </row>
    <row r="26" spans="1:15" x14ac:dyDescent="0.25">
      <c r="A26" s="3" t="s">
        <v>218</v>
      </c>
      <c r="B26" s="3" t="s">
        <v>221</v>
      </c>
      <c r="C26" s="3" t="s">
        <v>200</v>
      </c>
      <c r="D26" s="3" t="s">
        <v>200</v>
      </c>
      <c r="E26" s="3" t="s">
        <v>200</v>
      </c>
      <c r="F26" s="3" t="s">
        <v>200</v>
      </c>
      <c r="G26" s="3" t="s">
        <v>200</v>
      </c>
      <c r="H26" s="3" t="s">
        <v>200</v>
      </c>
      <c r="I26" s="3">
        <v>99.632580000000004</v>
      </c>
      <c r="J26" s="3">
        <v>99.617630000000005</v>
      </c>
      <c r="K26" s="3" t="s">
        <v>200</v>
      </c>
      <c r="L26" s="3" t="s">
        <v>200</v>
      </c>
      <c r="M26" s="3" t="s">
        <v>200</v>
      </c>
      <c r="N26" s="3"/>
      <c r="O26" s="3"/>
    </row>
    <row r="27" spans="1:15" x14ac:dyDescent="0.25">
      <c r="A27" s="3" t="s">
        <v>222</v>
      </c>
      <c r="B27" s="3" t="s">
        <v>225</v>
      </c>
      <c r="C27" s="3" t="s">
        <v>200</v>
      </c>
      <c r="D27" s="3" t="s">
        <v>200</v>
      </c>
      <c r="E27" s="3" t="s">
        <v>200</v>
      </c>
      <c r="F27" s="3" t="s">
        <v>200</v>
      </c>
      <c r="G27" s="3" t="s">
        <v>200</v>
      </c>
      <c r="H27" s="3" t="s">
        <v>200</v>
      </c>
      <c r="I27" s="3">
        <v>100</v>
      </c>
      <c r="J27" s="3" t="s">
        <v>200</v>
      </c>
      <c r="K27" s="3" t="s">
        <v>200</v>
      </c>
      <c r="L27" s="3" t="s">
        <v>200</v>
      </c>
      <c r="M27" s="3" t="s">
        <v>200</v>
      </c>
      <c r="N27" s="3"/>
      <c r="O27" s="3"/>
    </row>
    <row r="28" spans="1:15" x14ac:dyDescent="0.25">
      <c r="A28" s="3" t="s">
        <v>222</v>
      </c>
      <c r="B28" s="3" t="s">
        <v>248</v>
      </c>
      <c r="C28" s="3" t="s">
        <v>200</v>
      </c>
      <c r="D28" s="3" t="s">
        <v>200</v>
      </c>
      <c r="E28" s="3" t="s">
        <v>200</v>
      </c>
      <c r="F28" s="3" t="s">
        <v>200</v>
      </c>
      <c r="G28" s="3" t="s">
        <v>200</v>
      </c>
      <c r="H28" s="3" t="s">
        <v>200</v>
      </c>
      <c r="I28" s="3">
        <v>72.328569999999999</v>
      </c>
      <c r="J28" s="3" t="s">
        <v>200</v>
      </c>
      <c r="K28" s="3" t="s">
        <v>200</v>
      </c>
      <c r="L28" s="3" t="s">
        <v>200</v>
      </c>
      <c r="M28" s="3" t="s">
        <v>200</v>
      </c>
      <c r="N28" s="3"/>
      <c r="O28" s="3"/>
    </row>
    <row r="29" spans="1:15" x14ac:dyDescent="0.25">
      <c r="A29" s="3" t="s">
        <v>222</v>
      </c>
      <c r="B29" s="3" t="s">
        <v>249</v>
      </c>
      <c r="C29" s="3" t="s">
        <v>200</v>
      </c>
      <c r="D29" s="3" t="s">
        <v>200</v>
      </c>
      <c r="E29" s="3" t="s">
        <v>200</v>
      </c>
      <c r="F29" s="3" t="s">
        <v>200</v>
      </c>
      <c r="G29" s="3" t="s">
        <v>200</v>
      </c>
      <c r="H29" s="3" t="s">
        <v>200</v>
      </c>
      <c r="I29" s="3">
        <v>47.5</v>
      </c>
      <c r="J29" s="3" t="s">
        <v>200</v>
      </c>
      <c r="K29" s="3" t="s">
        <v>200</v>
      </c>
      <c r="L29" s="3" t="s">
        <v>200</v>
      </c>
      <c r="M29" s="3" t="s">
        <v>200</v>
      </c>
      <c r="N29" s="3"/>
      <c r="O29" s="3"/>
    </row>
    <row r="30" spans="1:15" x14ac:dyDescent="0.25">
      <c r="A30" s="3" t="s">
        <v>228</v>
      </c>
      <c r="B30" s="3" t="s">
        <v>230</v>
      </c>
      <c r="C30" s="3" t="s">
        <v>200</v>
      </c>
      <c r="D30" s="3" t="s">
        <v>200</v>
      </c>
      <c r="E30" s="3" t="s">
        <v>200</v>
      </c>
      <c r="F30" s="3" t="s">
        <v>200</v>
      </c>
      <c r="G30" s="3" t="s">
        <v>200</v>
      </c>
      <c r="H30" s="3" t="s">
        <v>200</v>
      </c>
      <c r="I30" s="3">
        <v>74.063460000000006</v>
      </c>
      <c r="J30" s="3">
        <v>74.716239999999999</v>
      </c>
      <c r="K30" s="3" t="s">
        <v>200</v>
      </c>
      <c r="L30" s="3">
        <v>59.641579999999998</v>
      </c>
      <c r="M30" s="3" t="s">
        <v>200</v>
      </c>
      <c r="N30" s="3"/>
      <c r="O30" s="3"/>
    </row>
    <row r="31" spans="1:15" x14ac:dyDescent="0.25">
      <c r="A31" s="3" t="s">
        <v>228</v>
      </c>
      <c r="B31" s="3" t="s">
        <v>231</v>
      </c>
      <c r="C31" s="3" t="s">
        <v>200</v>
      </c>
      <c r="D31" s="3" t="s">
        <v>200</v>
      </c>
      <c r="E31" s="3" t="s">
        <v>200</v>
      </c>
      <c r="F31" s="3" t="s">
        <v>200</v>
      </c>
      <c r="G31" s="3" t="s">
        <v>200</v>
      </c>
      <c r="H31" s="3" t="s">
        <v>200</v>
      </c>
      <c r="I31" s="3" t="s">
        <v>200</v>
      </c>
      <c r="J31" s="3">
        <v>89.077669999999998</v>
      </c>
      <c r="K31" s="3">
        <v>92.195120000000003</v>
      </c>
      <c r="L31" s="3" t="s">
        <v>200</v>
      </c>
      <c r="M31" s="3" t="s">
        <v>200</v>
      </c>
      <c r="N31" s="3"/>
      <c r="O31" s="3"/>
    </row>
    <row r="32" spans="1:15" x14ac:dyDescent="0.25">
      <c r="A32" s="3" t="s">
        <v>228</v>
      </c>
      <c r="B32" s="3" t="s">
        <v>233</v>
      </c>
      <c r="C32" s="3" t="s">
        <v>200</v>
      </c>
      <c r="D32" s="3" t="s">
        <v>200</v>
      </c>
      <c r="E32" s="3" t="s">
        <v>200</v>
      </c>
      <c r="F32" s="3" t="s">
        <v>200</v>
      </c>
      <c r="G32" s="3" t="s">
        <v>200</v>
      </c>
      <c r="H32" s="3" t="s">
        <v>200</v>
      </c>
      <c r="I32" s="3">
        <v>82.897379999999998</v>
      </c>
      <c r="J32" s="3">
        <v>82.897379999999998</v>
      </c>
      <c r="K32" s="3">
        <v>84.165880000000001</v>
      </c>
      <c r="L32" s="3" t="s">
        <v>200</v>
      </c>
      <c r="M32" s="3" t="s">
        <v>200</v>
      </c>
      <c r="N32" s="3"/>
      <c r="O32" s="3"/>
    </row>
    <row r="33" spans="1:15" x14ac:dyDescent="0.25">
      <c r="A33" s="3" t="s">
        <v>228</v>
      </c>
      <c r="B33" s="3" t="s">
        <v>234</v>
      </c>
      <c r="C33" s="3" t="s">
        <v>200</v>
      </c>
      <c r="D33" s="3" t="s">
        <v>200</v>
      </c>
      <c r="E33" s="3" t="s">
        <v>200</v>
      </c>
      <c r="F33" s="3" t="s">
        <v>200</v>
      </c>
      <c r="G33" s="3" t="s">
        <v>200</v>
      </c>
      <c r="H33" s="3" t="s">
        <v>200</v>
      </c>
      <c r="I33" s="3" t="s">
        <v>200</v>
      </c>
      <c r="J33" s="3">
        <v>90.574309999999997</v>
      </c>
      <c r="K33" s="3" t="s">
        <v>200</v>
      </c>
      <c r="L33" s="3" t="s">
        <v>200</v>
      </c>
      <c r="M33" s="3" t="s">
        <v>200</v>
      </c>
      <c r="N33" s="3"/>
      <c r="O33" s="3"/>
    </row>
    <row r="34" spans="1:15" x14ac:dyDescent="0.25">
      <c r="A34" s="3" t="s">
        <v>228</v>
      </c>
      <c r="B34" s="3" t="s">
        <v>236</v>
      </c>
      <c r="C34" s="3" t="s">
        <v>200</v>
      </c>
      <c r="D34" s="3" t="s">
        <v>200</v>
      </c>
      <c r="E34" s="3" t="s">
        <v>200</v>
      </c>
      <c r="F34" s="3" t="s">
        <v>200</v>
      </c>
      <c r="G34" s="3" t="s">
        <v>200</v>
      </c>
      <c r="H34" s="3" t="s">
        <v>200</v>
      </c>
      <c r="I34" s="3">
        <v>28.061029999999999</v>
      </c>
      <c r="J34" s="3" t="s">
        <v>200</v>
      </c>
      <c r="K34" s="3" t="s">
        <v>200</v>
      </c>
      <c r="L34" s="3" t="s">
        <v>200</v>
      </c>
      <c r="M34" s="3" t="s">
        <v>200</v>
      </c>
      <c r="N34" s="3"/>
      <c r="O34" s="3"/>
    </row>
    <row r="35" spans="1:15" x14ac:dyDescent="0.25">
      <c r="A35" s="3" t="s">
        <v>228</v>
      </c>
      <c r="B35" s="3" t="s">
        <v>237</v>
      </c>
      <c r="C35" s="3" t="s">
        <v>200</v>
      </c>
      <c r="D35" s="3" t="s">
        <v>200</v>
      </c>
      <c r="E35" s="3" t="s">
        <v>200</v>
      </c>
      <c r="F35" s="3" t="s">
        <v>200</v>
      </c>
      <c r="G35" s="3" t="s">
        <v>200</v>
      </c>
      <c r="H35" s="3" t="s">
        <v>200</v>
      </c>
      <c r="I35" s="3">
        <v>17.3</v>
      </c>
      <c r="J35" s="3" t="s">
        <v>200</v>
      </c>
      <c r="K35" s="3" t="s">
        <v>200</v>
      </c>
      <c r="L35" s="3" t="s">
        <v>200</v>
      </c>
      <c r="M35" s="3" t="s">
        <v>200</v>
      </c>
      <c r="N35" s="3"/>
      <c r="O35" s="3"/>
    </row>
    <row r="36" spans="1:15" x14ac:dyDescent="0.25">
      <c r="A36" s="3" t="s">
        <v>228</v>
      </c>
      <c r="B36" s="3" t="s">
        <v>238</v>
      </c>
      <c r="C36" s="3" t="s">
        <v>200</v>
      </c>
      <c r="D36" s="3" t="s">
        <v>200</v>
      </c>
      <c r="E36" s="3" t="s">
        <v>200</v>
      </c>
      <c r="F36" s="3" t="s">
        <v>200</v>
      </c>
      <c r="G36" s="3" t="s">
        <v>200</v>
      </c>
      <c r="H36" s="3" t="s">
        <v>200</v>
      </c>
      <c r="I36" s="3">
        <v>17.780480000000001</v>
      </c>
      <c r="J36" s="3">
        <v>34.056220000000003</v>
      </c>
      <c r="K36" s="3" t="s">
        <v>200</v>
      </c>
      <c r="L36" s="3">
        <v>20.42352</v>
      </c>
      <c r="M36" s="3" t="s">
        <v>200</v>
      </c>
      <c r="N36" s="3"/>
      <c r="O36" s="3"/>
    </row>
    <row r="37" spans="1:15" x14ac:dyDescent="0.25">
      <c r="A37" s="3" t="s">
        <v>228</v>
      </c>
      <c r="B37" s="3" t="s">
        <v>240</v>
      </c>
      <c r="C37" s="3" t="s">
        <v>200</v>
      </c>
      <c r="D37" s="3" t="s">
        <v>200</v>
      </c>
      <c r="E37" s="3" t="s">
        <v>200</v>
      </c>
      <c r="F37" s="3" t="s">
        <v>200</v>
      </c>
      <c r="G37" s="3" t="s">
        <v>200</v>
      </c>
      <c r="H37" s="3" t="s">
        <v>200</v>
      </c>
      <c r="I37" s="3" t="s">
        <v>200</v>
      </c>
      <c r="J37" s="3">
        <v>47.228279999999998</v>
      </c>
      <c r="K37" s="3">
        <v>47.172240000000002</v>
      </c>
      <c r="L37" s="3">
        <v>63.796480000000003</v>
      </c>
      <c r="M37" s="3" t="s">
        <v>200</v>
      </c>
      <c r="N37" s="3"/>
      <c r="O37" s="3"/>
    </row>
    <row r="38" spans="1:15" x14ac:dyDescent="0.25">
      <c r="A38" s="3" t="s">
        <v>228</v>
      </c>
      <c r="B38" s="3" t="s">
        <v>241</v>
      </c>
      <c r="C38" s="3" t="s">
        <v>200</v>
      </c>
      <c r="D38" s="3" t="s">
        <v>200</v>
      </c>
      <c r="E38" s="3" t="s">
        <v>200</v>
      </c>
      <c r="F38" s="3" t="s">
        <v>200</v>
      </c>
      <c r="G38" s="3" t="s">
        <v>200</v>
      </c>
      <c r="H38" s="3" t="s">
        <v>200</v>
      </c>
      <c r="I38" s="3" t="s">
        <v>200</v>
      </c>
      <c r="J38" s="3">
        <v>45.085439999999998</v>
      </c>
      <c r="K38" s="3">
        <v>57.763480000000001</v>
      </c>
      <c r="L38" s="3">
        <v>64.466179999999994</v>
      </c>
      <c r="M38" s="3" t="s">
        <v>200</v>
      </c>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286</v>
      </c>
    </row>
    <row r="4" spans="1:15" x14ac:dyDescent="0.25">
      <c r="A4" t="s">
        <v>287</v>
      </c>
    </row>
    <row r="5" spans="1:15" ht="21" x14ac:dyDescent="0.35">
      <c r="A5" s="7" t="s">
        <v>180</v>
      </c>
    </row>
    <row r="6" spans="1:15" x14ac:dyDescent="0.25">
      <c r="A6" t="s">
        <v>288</v>
      </c>
    </row>
    <row r="7" spans="1:15" x14ac:dyDescent="0.25">
      <c r="A7" t="s">
        <v>289</v>
      </c>
    </row>
    <row r="8" spans="1:15" x14ac:dyDescent="0.25">
      <c r="A8" t="s">
        <v>290</v>
      </c>
    </row>
    <row r="9" spans="1:15" x14ac:dyDescent="0.25">
      <c r="A9" t="s">
        <v>295</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t="s">
        <v>200</v>
      </c>
      <c r="I14" s="3">
        <v>81.706379999999996</v>
      </c>
      <c r="J14" s="3">
        <v>82.467029999999994</v>
      </c>
      <c r="K14" s="3" t="s">
        <v>200</v>
      </c>
      <c r="L14" s="3" t="s">
        <v>200</v>
      </c>
      <c r="M14" s="3" t="s">
        <v>200</v>
      </c>
      <c r="N14" s="3"/>
      <c r="O14" s="3"/>
    </row>
    <row r="15" spans="1:15" x14ac:dyDescent="0.25">
      <c r="A15" s="3" t="s">
        <v>198</v>
      </c>
      <c r="B15" s="3" t="s">
        <v>206</v>
      </c>
      <c r="C15" s="3" t="s">
        <v>200</v>
      </c>
      <c r="D15" s="3" t="s">
        <v>200</v>
      </c>
      <c r="E15" s="3" t="s">
        <v>200</v>
      </c>
      <c r="F15" s="3" t="s">
        <v>200</v>
      </c>
      <c r="G15" s="3" t="s">
        <v>200</v>
      </c>
      <c r="H15" s="3" t="s">
        <v>200</v>
      </c>
      <c r="I15" s="3">
        <v>100</v>
      </c>
      <c r="J15" s="3">
        <v>100</v>
      </c>
      <c r="K15" s="3" t="s">
        <v>200</v>
      </c>
      <c r="L15" s="3" t="s">
        <v>200</v>
      </c>
      <c r="M15" s="3" t="s">
        <v>200</v>
      </c>
      <c r="N15" s="3"/>
      <c r="O15" s="3"/>
    </row>
    <row r="16" spans="1:15" x14ac:dyDescent="0.25">
      <c r="A16" s="3" t="s">
        <v>207</v>
      </c>
      <c r="B16" s="3" t="s">
        <v>245</v>
      </c>
      <c r="C16" s="3" t="s">
        <v>200</v>
      </c>
      <c r="D16" s="3" t="s">
        <v>200</v>
      </c>
      <c r="E16" s="3" t="s">
        <v>200</v>
      </c>
      <c r="F16" s="3" t="s">
        <v>200</v>
      </c>
      <c r="G16" s="3" t="s">
        <v>200</v>
      </c>
      <c r="H16" s="3" t="s">
        <v>200</v>
      </c>
      <c r="I16" s="3" t="s">
        <v>200</v>
      </c>
      <c r="J16" s="3">
        <v>94.827590000000001</v>
      </c>
      <c r="K16" s="3" t="s">
        <v>200</v>
      </c>
      <c r="L16" s="3" t="s">
        <v>200</v>
      </c>
      <c r="M16" s="3">
        <v>90.277780000000007</v>
      </c>
      <c r="N16" s="3"/>
      <c r="O16" s="3"/>
    </row>
    <row r="17" spans="1:15" x14ac:dyDescent="0.25">
      <c r="A17" s="3" t="s">
        <v>207</v>
      </c>
      <c r="B17" s="3" t="s">
        <v>209</v>
      </c>
      <c r="C17" s="3" t="s">
        <v>200</v>
      </c>
      <c r="D17" s="3" t="s">
        <v>200</v>
      </c>
      <c r="E17" s="3" t="s">
        <v>200</v>
      </c>
      <c r="F17" s="3" t="s">
        <v>200</v>
      </c>
      <c r="G17" s="3" t="s">
        <v>200</v>
      </c>
      <c r="H17" s="3" t="s">
        <v>200</v>
      </c>
      <c r="I17" s="3" t="s">
        <v>200</v>
      </c>
      <c r="J17" s="3">
        <v>42.048520000000003</v>
      </c>
      <c r="K17" s="3">
        <v>40.837699999999998</v>
      </c>
      <c r="L17" s="3" t="s">
        <v>200</v>
      </c>
      <c r="M17" s="3" t="s">
        <v>200</v>
      </c>
      <c r="N17" s="3"/>
      <c r="O17" s="3"/>
    </row>
    <row r="18" spans="1:15" x14ac:dyDescent="0.25">
      <c r="A18" s="3" t="s">
        <v>207</v>
      </c>
      <c r="B18" s="3" t="s">
        <v>211</v>
      </c>
      <c r="C18" s="3" t="s">
        <v>200</v>
      </c>
      <c r="D18" s="3" t="s">
        <v>200</v>
      </c>
      <c r="E18" s="3" t="s">
        <v>200</v>
      </c>
      <c r="F18" s="3" t="s">
        <v>200</v>
      </c>
      <c r="G18" s="3" t="s">
        <v>200</v>
      </c>
      <c r="H18" s="3" t="s">
        <v>200</v>
      </c>
      <c r="I18" s="3">
        <v>47.524569999999997</v>
      </c>
      <c r="J18" s="3" t="s">
        <v>200</v>
      </c>
      <c r="K18" s="3" t="s">
        <v>200</v>
      </c>
      <c r="L18" s="3" t="s">
        <v>200</v>
      </c>
      <c r="M18" s="3" t="s">
        <v>200</v>
      </c>
      <c r="N18" s="3"/>
      <c r="O18" s="3"/>
    </row>
    <row r="19" spans="1:15" x14ac:dyDescent="0.25">
      <c r="A19" s="3" t="s">
        <v>207</v>
      </c>
      <c r="B19" s="3" t="s">
        <v>212</v>
      </c>
      <c r="C19" s="3" t="s">
        <v>200</v>
      </c>
      <c r="D19" s="3" t="s">
        <v>200</v>
      </c>
      <c r="E19" s="3" t="s">
        <v>200</v>
      </c>
      <c r="F19" s="3">
        <v>100</v>
      </c>
      <c r="G19" s="3">
        <v>100</v>
      </c>
      <c r="H19" s="3">
        <v>100</v>
      </c>
      <c r="I19" s="3">
        <v>100</v>
      </c>
      <c r="J19" s="3">
        <v>100</v>
      </c>
      <c r="K19" s="3">
        <v>100</v>
      </c>
      <c r="L19" s="3">
        <v>100</v>
      </c>
      <c r="M19" s="3" t="s">
        <v>200</v>
      </c>
      <c r="N19" s="3"/>
      <c r="O19" s="3"/>
    </row>
    <row r="20" spans="1:15" x14ac:dyDescent="0.25">
      <c r="A20" s="3" t="s">
        <v>207</v>
      </c>
      <c r="B20" s="3" t="s">
        <v>213</v>
      </c>
      <c r="C20" s="3" t="s">
        <v>200</v>
      </c>
      <c r="D20" s="3">
        <v>58.424660000000003</v>
      </c>
      <c r="E20" s="3">
        <v>79.936710000000005</v>
      </c>
      <c r="F20" s="3">
        <v>82.068539999999999</v>
      </c>
      <c r="G20" s="3">
        <v>82.477879999999999</v>
      </c>
      <c r="H20" s="3">
        <v>83.2273</v>
      </c>
      <c r="I20" s="3">
        <v>83.922460000000001</v>
      </c>
      <c r="J20" s="3" t="s">
        <v>200</v>
      </c>
      <c r="K20" s="3">
        <v>71.692660000000004</v>
      </c>
      <c r="L20" s="3">
        <v>70.947370000000006</v>
      </c>
      <c r="M20" s="3" t="s">
        <v>200</v>
      </c>
      <c r="N20" s="3"/>
      <c r="O20" s="3"/>
    </row>
    <row r="21" spans="1:15" x14ac:dyDescent="0.25">
      <c r="A21" s="3" t="s">
        <v>207</v>
      </c>
      <c r="B21" s="3" t="s">
        <v>214</v>
      </c>
      <c r="C21" s="3" t="s">
        <v>200</v>
      </c>
      <c r="D21" s="3" t="s">
        <v>200</v>
      </c>
      <c r="E21" s="3" t="s">
        <v>200</v>
      </c>
      <c r="F21" s="3" t="s">
        <v>200</v>
      </c>
      <c r="G21" s="3" t="s">
        <v>200</v>
      </c>
      <c r="H21" s="3" t="s">
        <v>200</v>
      </c>
      <c r="I21" s="3">
        <v>100</v>
      </c>
      <c r="J21" s="3">
        <v>100</v>
      </c>
      <c r="K21" s="3">
        <v>100</v>
      </c>
      <c r="L21" s="3">
        <v>100</v>
      </c>
      <c r="M21" s="3" t="s">
        <v>200</v>
      </c>
      <c r="N21" s="3"/>
      <c r="O21" s="3"/>
    </row>
    <row r="22" spans="1:15" x14ac:dyDescent="0.25">
      <c r="A22" s="3" t="s">
        <v>207</v>
      </c>
      <c r="B22" s="3" t="s">
        <v>261</v>
      </c>
      <c r="C22" s="3" t="s">
        <v>200</v>
      </c>
      <c r="D22" s="3" t="s">
        <v>200</v>
      </c>
      <c r="E22" s="3" t="s">
        <v>200</v>
      </c>
      <c r="F22" s="3" t="s">
        <v>200</v>
      </c>
      <c r="G22" s="3" t="s">
        <v>200</v>
      </c>
      <c r="H22" s="3" t="s">
        <v>200</v>
      </c>
      <c r="I22" s="3">
        <v>73.485349999999997</v>
      </c>
      <c r="J22" s="3" t="s">
        <v>200</v>
      </c>
      <c r="K22" s="3" t="s">
        <v>200</v>
      </c>
      <c r="L22" s="3" t="s">
        <v>200</v>
      </c>
      <c r="M22" s="3" t="s">
        <v>200</v>
      </c>
      <c r="N22" s="3"/>
      <c r="O22" s="3"/>
    </row>
    <row r="23" spans="1:15" x14ac:dyDescent="0.25">
      <c r="A23" s="3" t="s">
        <v>218</v>
      </c>
      <c r="B23" s="3" t="s">
        <v>219</v>
      </c>
      <c r="C23" s="3" t="s">
        <v>200</v>
      </c>
      <c r="D23" s="3" t="s">
        <v>200</v>
      </c>
      <c r="E23" s="3" t="s">
        <v>200</v>
      </c>
      <c r="F23" s="3" t="s">
        <v>200</v>
      </c>
      <c r="G23" s="3" t="s">
        <v>200</v>
      </c>
      <c r="H23" s="3" t="s">
        <v>200</v>
      </c>
      <c r="I23" s="3">
        <v>100</v>
      </c>
      <c r="J23" s="3" t="s">
        <v>200</v>
      </c>
      <c r="K23" s="3" t="s">
        <v>200</v>
      </c>
      <c r="L23" s="3" t="s">
        <v>200</v>
      </c>
      <c r="M23" s="3" t="s">
        <v>200</v>
      </c>
      <c r="N23" s="3"/>
      <c r="O23" s="3"/>
    </row>
    <row r="24" spans="1:15" x14ac:dyDescent="0.25">
      <c r="A24" s="3" t="s">
        <v>218</v>
      </c>
      <c r="B24" s="3" t="s">
        <v>247</v>
      </c>
      <c r="C24" s="3" t="s">
        <v>200</v>
      </c>
      <c r="D24" s="3" t="s">
        <v>200</v>
      </c>
      <c r="E24" s="3" t="s">
        <v>200</v>
      </c>
      <c r="F24" s="3" t="s">
        <v>200</v>
      </c>
      <c r="G24" s="3" t="s">
        <v>200</v>
      </c>
      <c r="H24" s="3" t="s">
        <v>200</v>
      </c>
      <c r="I24" s="3">
        <v>23.899370000000001</v>
      </c>
      <c r="J24" s="3">
        <v>29.629629999999999</v>
      </c>
      <c r="K24" s="3">
        <v>32.291670000000003</v>
      </c>
      <c r="L24" s="3" t="s">
        <v>200</v>
      </c>
      <c r="M24" s="3" t="s">
        <v>200</v>
      </c>
      <c r="N24" s="3"/>
      <c r="O24" s="3"/>
    </row>
    <row r="25" spans="1:15" x14ac:dyDescent="0.25">
      <c r="A25" s="3" t="s">
        <v>218</v>
      </c>
      <c r="B25" s="3" t="s">
        <v>220</v>
      </c>
      <c r="C25" s="3" t="s">
        <v>200</v>
      </c>
      <c r="D25" s="3" t="s">
        <v>200</v>
      </c>
      <c r="E25" s="3" t="s">
        <v>200</v>
      </c>
      <c r="F25" s="3" t="s">
        <v>200</v>
      </c>
      <c r="G25" s="3" t="s">
        <v>200</v>
      </c>
      <c r="H25" s="3" t="s">
        <v>200</v>
      </c>
      <c r="I25" s="3" t="s">
        <v>200</v>
      </c>
      <c r="J25" s="3">
        <v>98.197569999999999</v>
      </c>
      <c r="K25" s="3">
        <v>98.187920000000005</v>
      </c>
      <c r="L25" s="3">
        <v>95.666240000000002</v>
      </c>
      <c r="M25" s="3" t="s">
        <v>200</v>
      </c>
      <c r="N25" s="3"/>
      <c r="O25" s="3"/>
    </row>
    <row r="26" spans="1:15" x14ac:dyDescent="0.25">
      <c r="A26" s="3" t="s">
        <v>218</v>
      </c>
      <c r="B26" s="3" t="s">
        <v>221</v>
      </c>
      <c r="C26" s="3" t="s">
        <v>200</v>
      </c>
      <c r="D26" s="3" t="s">
        <v>200</v>
      </c>
      <c r="E26" s="3" t="s">
        <v>200</v>
      </c>
      <c r="F26" s="3" t="s">
        <v>200</v>
      </c>
      <c r="G26" s="3" t="s">
        <v>200</v>
      </c>
      <c r="H26" s="3" t="s">
        <v>200</v>
      </c>
      <c r="I26" s="3" t="s">
        <v>200</v>
      </c>
      <c r="J26" s="3">
        <v>97.851770000000002</v>
      </c>
      <c r="K26" s="3" t="s">
        <v>200</v>
      </c>
      <c r="L26" s="3" t="s">
        <v>200</v>
      </c>
      <c r="M26" s="3" t="s">
        <v>200</v>
      </c>
      <c r="N26" s="3"/>
      <c r="O26" s="3"/>
    </row>
    <row r="27" spans="1:15" x14ac:dyDescent="0.25">
      <c r="A27" s="3" t="s">
        <v>222</v>
      </c>
      <c r="B27" s="3" t="s">
        <v>225</v>
      </c>
      <c r="C27" s="3" t="s">
        <v>200</v>
      </c>
      <c r="D27" s="3" t="s">
        <v>200</v>
      </c>
      <c r="E27" s="3" t="s">
        <v>200</v>
      </c>
      <c r="F27" s="3" t="s">
        <v>200</v>
      </c>
      <c r="G27" s="3" t="s">
        <v>200</v>
      </c>
      <c r="H27" s="3" t="s">
        <v>200</v>
      </c>
      <c r="I27" s="3">
        <v>97.241380000000007</v>
      </c>
      <c r="J27" s="3" t="s">
        <v>200</v>
      </c>
      <c r="K27" s="3" t="s">
        <v>200</v>
      </c>
      <c r="L27" s="3" t="s">
        <v>200</v>
      </c>
      <c r="M27" s="3" t="s">
        <v>200</v>
      </c>
      <c r="N27" s="3"/>
      <c r="O27" s="3"/>
    </row>
    <row r="28" spans="1:15" x14ac:dyDescent="0.25">
      <c r="A28" s="3" t="s">
        <v>228</v>
      </c>
      <c r="B28" s="3" t="s">
        <v>230</v>
      </c>
      <c r="C28" s="3" t="s">
        <v>200</v>
      </c>
      <c r="D28" s="3" t="s">
        <v>200</v>
      </c>
      <c r="E28" s="3" t="s">
        <v>200</v>
      </c>
      <c r="F28" s="3" t="s">
        <v>200</v>
      </c>
      <c r="G28" s="3" t="s">
        <v>200</v>
      </c>
      <c r="H28" s="3" t="s">
        <v>200</v>
      </c>
      <c r="I28" s="3">
        <v>52.014180000000003</v>
      </c>
      <c r="J28" s="3" t="s">
        <v>200</v>
      </c>
      <c r="K28" s="3">
        <v>64.772729999999996</v>
      </c>
      <c r="L28" s="3">
        <v>62.639310000000002</v>
      </c>
      <c r="M28" s="3" t="s">
        <v>200</v>
      </c>
      <c r="N28" s="3"/>
      <c r="O28" s="3"/>
    </row>
    <row r="29" spans="1:15" x14ac:dyDescent="0.25">
      <c r="A29" s="3" t="s">
        <v>228</v>
      </c>
      <c r="B29" s="3" t="s">
        <v>231</v>
      </c>
      <c r="C29" s="3" t="s">
        <v>200</v>
      </c>
      <c r="D29" s="3" t="s">
        <v>200</v>
      </c>
      <c r="E29" s="3" t="s">
        <v>200</v>
      </c>
      <c r="F29" s="3" t="s">
        <v>200</v>
      </c>
      <c r="G29" s="3" t="s">
        <v>200</v>
      </c>
      <c r="H29" s="3" t="s">
        <v>200</v>
      </c>
      <c r="I29" s="3" t="s">
        <v>200</v>
      </c>
      <c r="J29" s="3">
        <v>98.076920000000001</v>
      </c>
      <c r="K29" s="3" t="s">
        <v>200</v>
      </c>
      <c r="L29" s="3" t="s">
        <v>200</v>
      </c>
      <c r="M29" s="3" t="s">
        <v>200</v>
      </c>
      <c r="N29" s="3"/>
      <c r="O29" s="3"/>
    </row>
    <row r="30" spans="1:15" x14ac:dyDescent="0.25">
      <c r="A30" s="3" t="s">
        <v>228</v>
      </c>
      <c r="B30" s="3" t="s">
        <v>232</v>
      </c>
      <c r="C30" s="3" t="s">
        <v>200</v>
      </c>
      <c r="D30" s="3" t="s">
        <v>200</v>
      </c>
      <c r="E30" s="3" t="s">
        <v>200</v>
      </c>
      <c r="F30" s="3" t="s">
        <v>200</v>
      </c>
      <c r="G30" s="3" t="s">
        <v>200</v>
      </c>
      <c r="H30" s="3" t="s">
        <v>200</v>
      </c>
      <c r="I30" s="3">
        <v>100</v>
      </c>
      <c r="J30" s="3" t="s">
        <v>200</v>
      </c>
      <c r="K30" s="3" t="s">
        <v>200</v>
      </c>
      <c r="L30" s="3" t="s">
        <v>200</v>
      </c>
      <c r="M30" s="3" t="s">
        <v>200</v>
      </c>
      <c r="N30" s="3"/>
      <c r="O30" s="3"/>
    </row>
    <row r="31" spans="1:15" x14ac:dyDescent="0.25">
      <c r="A31" s="3" t="s">
        <v>228</v>
      </c>
      <c r="B31" s="3" t="s">
        <v>233</v>
      </c>
      <c r="C31" s="3" t="s">
        <v>200</v>
      </c>
      <c r="D31" s="3" t="s">
        <v>200</v>
      </c>
      <c r="E31" s="3" t="s">
        <v>200</v>
      </c>
      <c r="F31" s="3" t="s">
        <v>200</v>
      </c>
      <c r="G31" s="3" t="s">
        <v>200</v>
      </c>
      <c r="H31" s="3" t="s">
        <v>200</v>
      </c>
      <c r="I31" s="3">
        <v>80.134190000000004</v>
      </c>
      <c r="J31" s="3">
        <v>85.964910000000003</v>
      </c>
      <c r="K31" s="3" t="s">
        <v>200</v>
      </c>
      <c r="L31" s="3" t="s">
        <v>200</v>
      </c>
      <c r="M31" s="3" t="s">
        <v>200</v>
      </c>
      <c r="N31" s="3"/>
      <c r="O31" s="3"/>
    </row>
    <row r="32" spans="1:15" x14ac:dyDescent="0.25">
      <c r="A32" s="3" t="s">
        <v>228</v>
      </c>
      <c r="B32" s="3" t="s">
        <v>236</v>
      </c>
      <c r="C32" s="3" t="s">
        <v>200</v>
      </c>
      <c r="D32" s="3" t="s">
        <v>200</v>
      </c>
      <c r="E32" s="3" t="s">
        <v>200</v>
      </c>
      <c r="F32" s="3" t="s">
        <v>200</v>
      </c>
      <c r="G32" s="3" t="s">
        <v>200</v>
      </c>
      <c r="H32" s="3" t="s">
        <v>200</v>
      </c>
      <c r="I32" s="3">
        <v>41.157209999999999</v>
      </c>
      <c r="J32" s="3" t="s">
        <v>200</v>
      </c>
      <c r="K32" s="3" t="s">
        <v>200</v>
      </c>
      <c r="L32" s="3" t="s">
        <v>200</v>
      </c>
      <c r="M32" s="3" t="s">
        <v>200</v>
      </c>
      <c r="N32" s="3"/>
      <c r="O32" s="3"/>
    </row>
    <row r="33" spans="1:15" x14ac:dyDescent="0.25">
      <c r="A33" s="3" t="s">
        <v>228</v>
      </c>
      <c r="B33" s="3" t="s">
        <v>237</v>
      </c>
      <c r="C33" s="3" t="s">
        <v>200</v>
      </c>
      <c r="D33" s="3" t="s">
        <v>200</v>
      </c>
      <c r="E33" s="3" t="s">
        <v>200</v>
      </c>
      <c r="F33" s="3" t="s">
        <v>200</v>
      </c>
      <c r="G33" s="3" t="s">
        <v>200</v>
      </c>
      <c r="H33" s="3" t="s">
        <v>200</v>
      </c>
      <c r="I33" s="3">
        <v>20.100000000000001</v>
      </c>
      <c r="J33" s="3" t="s">
        <v>200</v>
      </c>
      <c r="K33" s="3" t="s">
        <v>200</v>
      </c>
      <c r="L33" s="3" t="s">
        <v>200</v>
      </c>
      <c r="M33" s="3" t="s">
        <v>200</v>
      </c>
      <c r="N33" s="3"/>
      <c r="O33" s="3"/>
    </row>
    <row r="34" spans="1:15" x14ac:dyDescent="0.25">
      <c r="A34" s="3" t="s">
        <v>228</v>
      </c>
      <c r="B34" s="3" t="s">
        <v>238</v>
      </c>
      <c r="C34" s="3" t="s">
        <v>200</v>
      </c>
      <c r="D34" s="3" t="s">
        <v>200</v>
      </c>
      <c r="E34" s="3" t="s">
        <v>200</v>
      </c>
      <c r="F34" s="3" t="s">
        <v>200</v>
      </c>
      <c r="G34" s="3" t="s">
        <v>200</v>
      </c>
      <c r="H34" s="3" t="s">
        <v>200</v>
      </c>
      <c r="I34" s="3">
        <v>58.204079999999998</v>
      </c>
      <c r="J34" s="3" t="s">
        <v>200</v>
      </c>
      <c r="K34" s="3" t="s">
        <v>200</v>
      </c>
      <c r="L34" s="3" t="s">
        <v>200</v>
      </c>
      <c r="M34" s="3" t="s">
        <v>200</v>
      </c>
      <c r="N34" s="3"/>
      <c r="O34" s="3"/>
    </row>
    <row r="35" spans="1:15" x14ac:dyDescent="0.25">
      <c r="A35" s="3" t="s">
        <v>228</v>
      </c>
      <c r="B35" s="3" t="s">
        <v>240</v>
      </c>
      <c r="C35" s="3" t="s">
        <v>200</v>
      </c>
      <c r="D35" s="3" t="s">
        <v>200</v>
      </c>
      <c r="E35" s="3" t="s">
        <v>200</v>
      </c>
      <c r="F35" s="3" t="s">
        <v>200</v>
      </c>
      <c r="G35" s="3" t="s">
        <v>200</v>
      </c>
      <c r="H35" s="3" t="s">
        <v>200</v>
      </c>
      <c r="I35" s="3" t="s">
        <v>200</v>
      </c>
      <c r="J35" s="3">
        <v>58.175840000000001</v>
      </c>
      <c r="K35" s="3">
        <v>65.447419999999994</v>
      </c>
      <c r="L35" s="3">
        <v>81.261480000000006</v>
      </c>
      <c r="M35" s="3" t="s">
        <v>200</v>
      </c>
      <c r="N35" s="3"/>
      <c r="O35" s="3"/>
    </row>
    <row r="36" spans="1:15" x14ac:dyDescent="0.25">
      <c r="A36" s="3" t="s">
        <v>228</v>
      </c>
      <c r="B36" s="3" t="s">
        <v>241</v>
      </c>
      <c r="C36" s="3" t="s">
        <v>200</v>
      </c>
      <c r="D36" s="3" t="s">
        <v>200</v>
      </c>
      <c r="E36" s="3" t="s">
        <v>200</v>
      </c>
      <c r="F36" s="3" t="s">
        <v>200</v>
      </c>
      <c r="G36" s="3" t="s">
        <v>200</v>
      </c>
      <c r="H36" s="3" t="s">
        <v>200</v>
      </c>
      <c r="I36" s="3" t="s">
        <v>200</v>
      </c>
      <c r="J36" s="3">
        <v>83.180779999999999</v>
      </c>
      <c r="K36" s="3" t="s">
        <v>200</v>
      </c>
      <c r="L36" s="3">
        <v>62.599049999999998</v>
      </c>
      <c r="M36" s="3" t="s">
        <v>200</v>
      </c>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286</v>
      </c>
    </row>
    <row r="4" spans="1:15" x14ac:dyDescent="0.25">
      <c r="A4" t="s">
        <v>287</v>
      </c>
    </row>
    <row r="5" spans="1:15" ht="21" x14ac:dyDescent="0.35">
      <c r="A5" s="7" t="s">
        <v>180</v>
      </c>
    </row>
    <row r="6" spans="1:15" x14ac:dyDescent="0.25">
      <c r="A6" t="s">
        <v>288</v>
      </c>
    </row>
    <row r="7" spans="1:15" x14ac:dyDescent="0.25">
      <c r="A7" t="s">
        <v>289</v>
      </c>
    </row>
    <row r="8" spans="1:15" x14ac:dyDescent="0.25">
      <c r="A8" t="s">
        <v>290</v>
      </c>
    </row>
    <row r="9" spans="1:15" x14ac:dyDescent="0.25">
      <c r="A9" t="s">
        <v>296</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t="s">
        <v>200</v>
      </c>
      <c r="I14" s="3">
        <v>100</v>
      </c>
      <c r="J14" s="3">
        <v>100</v>
      </c>
      <c r="K14" s="3">
        <v>100</v>
      </c>
      <c r="L14" s="3" t="s">
        <v>200</v>
      </c>
      <c r="M14" s="3" t="s">
        <v>200</v>
      </c>
      <c r="N14" s="3"/>
      <c r="O14" s="3"/>
    </row>
    <row r="15" spans="1:15" x14ac:dyDescent="0.25">
      <c r="A15" s="3" t="s">
        <v>198</v>
      </c>
      <c r="B15" s="3" t="s">
        <v>206</v>
      </c>
      <c r="C15" s="3" t="s">
        <v>200</v>
      </c>
      <c r="D15" s="3" t="s">
        <v>200</v>
      </c>
      <c r="E15" s="3" t="s">
        <v>200</v>
      </c>
      <c r="F15" s="3" t="s">
        <v>200</v>
      </c>
      <c r="G15" s="3" t="s">
        <v>200</v>
      </c>
      <c r="H15" s="3" t="s">
        <v>200</v>
      </c>
      <c r="I15" s="3">
        <v>100</v>
      </c>
      <c r="J15" s="3">
        <v>100</v>
      </c>
      <c r="K15" s="3" t="s">
        <v>200</v>
      </c>
      <c r="L15" s="3" t="s">
        <v>200</v>
      </c>
      <c r="M15" s="3" t="s">
        <v>200</v>
      </c>
      <c r="N15" s="3"/>
      <c r="O15" s="3"/>
    </row>
    <row r="16" spans="1:15" x14ac:dyDescent="0.25">
      <c r="A16" s="3" t="s">
        <v>207</v>
      </c>
      <c r="B16" s="3" t="s">
        <v>245</v>
      </c>
      <c r="C16" s="3" t="s">
        <v>200</v>
      </c>
      <c r="D16" s="3" t="s">
        <v>200</v>
      </c>
      <c r="E16" s="3" t="s">
        <v>200</v>
      </c>
      <c r="F16" s="3" t="s">
        <v>200</v>
      </c>
      <c r="G16" s="3" t="s">
        <v>200</v>
      </c>
      <c r="H16" s="3" t="s">
        <v>200</v>
      </c>
      <c r="I16" s="3" t="s">
        <v>200</v>
      </c>
      <c r="J16" s="3">
        <v>100</v>
      </c>
      <c r="K16" s="3" t="s">
        <v>200</v>
      </c>
      <c r="L16" s="3" t="s">
        <v>200</v>
      </c>
      <c r="M16" s="3" t="s">
        <v>200</v>
      </c>
      <c r="N16" s="3"/>
      <c r="O16" s="3"/>
    </row>
    <row r="17" spans="1:15" x14ac:dyDescent="0.25">
      <c r="A17" s="3" t="s">
        <v>207</v>
      </c>
      <c r="B17" s="3" t="s">
        <v>209</v>
      </c>
      <c r="C17" s="3" t="s">
        <v>200</v>
      </c>
      <c r="D17" s="3" t="s">
        <v>200</v>
      </c>
      <c r="E17" s="3" t="s">
        <v>200</v>
      </c>
      <c r="F17" s="3" t="s">
        <v>200</v>
      </c>
      <c r="G17" s="3" t="s">
        <v>200</v>
      </c>
      <c r="H17" s="3" t="s">
        <v>200</v>
      </c>
      <c r="I17" s="3" t="s">
        <v>200</v>
      </c>
      <c r="J17" s="3">
        <v>52.77778</v>
      </c>
      <c r="K17" s="3">
        <v>49.137929999999997</v>
      </c>
      <c r="L17" s="3" t="s">
        <v>200</v>
      </c>
      <c r="M17" s="3" t="s">
        <v>200</v>
      </c>
      <c r="N17" s="3"/>
      <c r="O17" s="3"/>
    </row>
    <row r="18" spans="1:15" x14ac:dyDescent="0.25">
      <c r="A18" s="3" t="s">
        <v>207</v>
      </c>
      <c r="B18" s="3" t="s">
        <v>211</v>
      </c>
      <c r="C18" s="3" t="s">
        <v>200</v>
      </c>
      <c r="D18" s="3" t="s">
        <v>200</v>
      </c>
      <c r="E18" s="3" t="s">
        <v>200</v>
      </c>
      <c r="F18" s="3" t="s">
        <v>200</v>
      </c>
      <c r="G18" s="3" t="s">
        <v>200</v>
      </c>
      <c r="H18" s="3" t="s">
        <v>200</v>
      </c>
      <c r="I18" s="3">
        <v>58.794890000000002</v>
      </c>
      <c r="J18" s="3" t="s">
        <v>200</v>
      </c>
      <c r="K18" s="3" t="s">
        <v>200</v>
      </c>
      <c r="L18" s="3" t="s">
        <v>200</v>
      </c>
      <c r="M18" s="3" t="s">
        <v>200</v>
      </c>
      <c r="N18" s="3"/>
      <c r="O18" s="3"/>
    </row>
    <row r="19" spans="1:15" x14ac:dyDescent="0.25">
      <c r="A19" s="3" t="s">
        <v>207</v>
      </c>
      <c r="B19" s="3" t="s">
        <v>212</v>
      </c>
      <c r="C19" s="3" t="s">
        <v>200</v>
      </c>
      <c r="D19" s="3" t="s">
        <v>200</v>
      </c>
      <c r="E19" s="3" t="s">
        <v>200</v>
      </c>
      <c r="F19" s="3">
        <v>100</v>
      </c>
      <c r="G19" s="3">
        <v>100</v>
      </c>
      <c r="H19" s="3">
        <v>100</v>
      </c>
      <c r="I19" s="3">
        <v>100</v>
      </c>
      <c r="J19" s="3">
        <v>100</v>
      </c>
      <c r="K19" s="3">
        <v>100</v>
      </c>
      <c r="L19" s="3">
        <v>100</v>
      </c>
      <c r="M19" s="3" t="s">
        <v>200</v>
      </c>
      <c r="N19" s="3"/>
      <c r="O19" s="3"/>
    </row>
    <row r="20" spans="1:15" x14ac:dyDescent="0.25">
      <c r="A20" s="3" t="s">
        <v>207</v>
      </c>
      <c r="B20" s="3" t="s">
        <v>213</v>
      </c>
      <c r="C20" s="3" t="s">
        <v>200</v>
      </c>
      <c r="D20" s="3">
        <v>58.424660000000003</v>
      </c>
      <c r="E20" s="3">
        <v>79.936710000000005</v>
      </c>
      <c r="F20" s="3">
        <v>82.068539999999999</v>
      </c>
      <c r="G20" s="3">
        <v>82.477879999999999</v>
      </c>
      <c r="H20" s="3">
        <v>83.2273</v>
      </c>
      <c r="I20" s="3">
        <v>83.922460000000001</v>
      </c>
      <c r="J20" s="3" t="s">
        <v>200</v>
      </c>
      <c r="K20" s="3" t="s">
        <v>200</v>
      </c>
      <c r="L20" s="3">
        <v>73.179090000000002</v>
      </c>
      <c r="M20" s="3" t="s">
        <v>200</v>
      </c>
      <c r="N20" s="3"/>
      <c r="O20" s="3"/>
    </row>
    <row r="21" spans="1:15" x14ac:dyDescent="0.25">
      <c r="A21" s="3" t="s">
        <v>207</v>
      </c>
      <c r="B21" s="3" t="s">
        <v>214</v>
      </c>
      <c r="C21" s="3" t="s">
        <v>200</v>
      </c>
      <c r="D21" s="3" t="s">
        <v>200</v>
      </c>
      <c r="E21" s="3" t="s">
        <v>200</v>
      </c>
      <c r="F21" s="3" t="s">
        <v>200</v>
      </c>
      <c r="G21" s="3" t="s">
        <v>200</v>
      </c>
      <c r="H21" s="3" t="s">
        <v>200</v>
      </c>
      <c r="I21" s="3">
        <v>100</v>
      </c>
      <c r="J21" s="3">
        <v>100</v>
      </c>
      <c r="K21" s="3">
        <v>100</v>
      </c>
      <c r="L21" s="3">
        <v>100</v>
      </c>
      <c r="M21" s="3" t="s">
        <v>200</v>
      </c>
      <c r="N21" s="3"/>
      <c r="O21" s="3"/>
    </row>
    <row r="22" spans="1:15" x14ac:dyDescent="0.25">
      <c r="A22" s="3" t="s">
        <v>207</v>
      </c>
      <c r="B22" s="3" t="s">
        <v>261</v>
      </c>
      <c r="C22" s="3" t="s">
        <v>200</v>
      </c>
      <c r="D22" s="3" t="s">
        <v>200</v>
      </c>
      <c r="E22" s="3" t="s">
        <v>200</v>
      </c>
      <c r="F22" s="3" t="s">
        <v>200</v>
      </c>
      <c r="G22" s="3" t="s">
        <v>200</v>
      </c>
      <c r="H22" s="3" t="s">
        <v>200</v>
      </c>
      <c r="I22" s="3">
        <v>100</v>
      </c>
      <c r="J22" s="3" t="s">
        <v>200</v>
      </c>
      <c r="K22" s="3" t="s">
        <v>200</v>
      </c>
      <c r="L22" s="3" t="s">
        <v>200</v>
      </c>
      <c r="M22" s="3" t="s">
        <v>200</v>
      </c>
      <c r="N22" s="3"/>
      <c r="O22" s="3"/>
    </row>
    <row r="23" spans="1:15" x14ac:dyDescent="0.25">
      <c r="A23" s="3" t="s">
        <v>218</v>
      </c>
      <c r="B23" s="3" t="s">
        <v>219</v>
      </c>
      <c r="C23" s="3" t="s">
        <v>200</v>
      </c>
      <c r="D23" s="3" t="s">
        <v>200</v>
      </c>
      <c r="E23" s="3" t="s">
        <v>200</v>
      </c>
      <c r="F23" s="3" t="s">
        <v>200</v>
      </c>
      <c r="G23" s="3" t="s">
        <v>200</v>
      </c>
      <c r="H23" s="3" t="s">
        <v>200</v>
      </c>
      <c r="I23" s="3">
        <v>100</v>
      </c>
      <c r="J23" s="3" t="s">
        <v>200</v>
      </c>
      <c r="K23" s="3" t="s">
        <v>200</v>
      </c>
      <c r="L23" s="3" t="s">
        <v>200</v>
      </c>
      <c r="M23" s="3" t="s">
        <v>200</v>
      </c>
      <c r="N23" s="3"/>
      <c r="O23" s="3"/>
    </row>
    <row r="24" spans="1:15" x14ac:dyDescent="0.25">
      <c r="A24" s="3" t="s">
        <v>218</v>
      </c>
      <c r="B24" s="3" t="s">
        <v>247</v>
      </c>
      <c r="C24" s="3" t="s">
        <v>200</v>
      </c>
      <c r="D24" s="3" t="s">
        <v>200</v>
      </c>
      <c r="E24" s="3" t="s">
        <v>200</v>
      </c>
      <c r="F24" s="3" t="s">
        <v>200</v>
      </c>
      <c r="G24" s="3" t="s">
        <v>200</v>
      </c>
      <c r="H24" s="3" t="s">
        <v>200</v>
      </c>
      <c r="I24" s="3">
        <v>28.571429999999999</v>
      </c>
      <c r="J24" s="3">
        <v>38.114750000000001</v>
      </c>
      <c r="K24" s="3">
        <v>46.125459999999997</v>
      </c>
      <c r="L24" s="3" t="s">
        <v>200</v>
      </c>
      <c r="M24" s="3" t="s">
        <v>200</v>
      </c>
      <c r="N24" s="3"/>
      <c r="O24" s="3"/>
    </row>
    <row r="25" spans="1:15" x14ac:dyDescent="0.25">
      <c r="A25" s="3" t="s">
        <v>218</v>
      </c>
      <c r="B25" s="3" t="s">
        <v>220</v>
      </c>
      <c r="C25" s="3" t="s">
        <v>200</v>
      </c>
      <c r="D25" s="3" t="s">
        <v>200</v>
      </c>
      <c r="E25" s="3" t="s">
        <v>200</v>
      </c>
      <c r="F25" s="3" t="s">
        <v>200</v>
      </c>
      <c r="G25" s="3" t="s">
        <v>200</v>
      </c>
      <c r="H25" s="3" t="s">
        <v>200</v>
      </c>
      <c r="I25" s="3" t="s">
        <v>200</v>
      </c>
      <c r="J25" s="3">
        <v>98.55583</v>
      </c>
      <c r="K25" s="3">
        <v>98.584599999999995</v>
      </c>
      <c r="L25" s="3">
        <v>95.97484</v>
      </c>
      <c r="M25" s="3" t="s">
        <v>200</v>
      </c>
      <c r="N25" s="3"/>
      <c r="O25" s="3"/>
    </row>
    <row r="26" spans="1:15" x14ac:dyDescent="0.25">
      <c r="A26" s="3" t="s">
        <v>218</v>
      </c>
      <c r="B26" s="3" t="s">
        <v>221</v>
      </c>
      <c r="C26" s="3" t="s">
        <v>200</v>
      </c>
      <c r="D26" s="3" t="s">
        <v>200</v>
      </c>
      <c r="E26" s="3" t="s">
        <v>200</v>
      </c>
      <c r="F26" s="3" t="s">
        <v>200</v>
      </c>
      <c r="G26" s="3" t="s">
        <v>200</v>
      </c>
      <c r="H26" s="3" t="s">
        <v>200</v>
      </c>
      <c r="I26" s="3" t="s">
        <v>200</v>
      </c>
      <c r="J26" s="3">
        <v>98.633020000000002</v>
      </c>
      <c r="K26" s="3" t="s">
        <v>200</v>
      </c>
      <c r="L26" s="3" t="s">
        <v>200</v>
      </c>
      <c r="M26" s="3" t="s">
        <v>200</v>
      </c>
      <c r="N26" s="3"/>
      <c r="O26" s="3"/>
    </row>
    <row r="27" spans="1:15" x14ac:dyDescent="0.25">
      <c r="A27" s="3" t="s">
        <v>222</v>
      </c>
      <c r="B27" s="3" t="s">
        <v>225</v>
      </c>
      <c r="C27" s="3" t="s">
        <v>200</v>
      </c>
      <c r="D27" s="3" t="s">
        <v>200</v>
      </c>
      <c r="E27" s="3" t="s">
        <v>200</v>
      </c>
      <c r="F27" s="3" t="s">
        <v>200</v>
      </c>
      <c r="G27" s="3" t="s">
        <v>200</v>
      </c>
      <c r="H27" s="3" t="s">
        <v>200</v>
      </c>
      <c r="I27" s="3">
        <v>97.241380000000007</v>
      </c>
      <c r="J27" s="3" t="s">
        <v>200</v>
      </c>
      <c r="K27" s="3" t="s">
        <v>200</v>
      </c>
      <c r="L27" s="3" t="s">
        <v>200</v>
      </c>
      <c r="M27" s="3" t="s">
        <v>200</v>
      </c>
      <c r="N27" s="3"/>
      <c r="O27" s="3"/>
    </row>
    <row r="28" spans="1:15" x14ac:dyDescent="0.25">
      <c r="A28" s="3" t="s">
        <v>222</v>
      </c>
      <c r="B28" s="3" t="s">
        <v>248</v>
      </c>
      <c r="C28" s="3" t="s">
        <v>200</v>
      </c>
      <c r="D28" s="3" t="s">
        <v>200</v>
      </c>
      <c r="E28" s="3" t="s">
        <v>200</v>
      </c>
      <c r="F28" s="3" t="s">
        <v>200</v>
      </c>
      <c r="G28" s="3" t="s">
        <v>200</v>
      </c>
      <c r="H28" s="3" t="s">
        <v>200</v>
      </c>
      <c r="I28" s="3">
        <v>60.978569999999998</v>
      </c>
      <c r="J28" s="3" t="s">
        <v>200</v>
      </c>
      <c r="K28" s="3" t="s">
        <v>200</v>
      </c>
      <c r="L28" s="3" t="s">
        <v>200</v>
      </c>
      <c r="M28" s="3" t="s">
        <v>200</v>
      </c>
      <c r="N28" s="3"/>
      <c r="O28" s="3"/>
    </row>
    <row r="29" spans="1:15" x14ac:dyDescent="0.25">
      <c r="A29" s="3" t="s">
        <v>228</v>
      </c>
      <c r="B29" s="3" t="s">
        <v>230</v>
      </c>
      <c r="C29" s="3" t="s">
        <v>200</v>
      </c>
      <c r="D29" s="3" t="s">
        <v>200</v>
      </c>
      <c r="E29" s="3" t="s">
        <v>200</v>
      </c>
      <c r="F29" s="3" t="s">
        <v>200</v>
      </c>
      <c r="G29" s="3" t="s">
        <v>200</v>
      </c>
      <c r="H29" s="3" t="s">
        <v>200</v>
      </c>
      <c r="I29" s="3">
        <v>52.069920000000003</v>
      </c>
      <c r="J29" s="3" t="s">
        <v>200</v>
      </c>
      <c r="K29" s="3">
        <v>40.122039999999998</v>
      </c>
      <c r="L29" s="3">
        <v>45.54327</v>
      </c>
      <c r="M29" s="3" t="s">
        <v>200</v>
      </c>
      <c r="N29" s="3"/>
      <c r="O29" s="3"/>
    </row>
    <row r="30" spans="1:15" x14ac:dyDescent="0.25">
      <c r="A30" s="3" t="s">
        <v>228</v>
      </c>
      <c r="B30" s="3" t="s">
        <v>231</v>
      </c>
      <c r="C30" s="3" t="s">
        <v>200</v>
      </c>
      <c r="D30" s="3" t="s">
        <v>200</v>
      </c>
      <c r="E30" s="3" t="s">
        <v>200</v>
      </c>
      <c r="F30" s="3" t="s">
        <v>200</v>
      </c>
      <c r="G30" s="3" t="s">
        <v>200</v>
      </c>
      <c r="H30" s="3" t="s">
        <v>200</v>
      </c>
      <c r="I30" s="3" t="s">
        <v>200</v>
      </c>
      <c r="J30" s="3">
        <v>72.131150000000005</v>
      </c>
      <c r="K30" s="3" t="s">
        <v>200</v>
      </c>
      <c r="L30" s="3" t="s">
        <v>200</v>
      </c>
      <c r="M30" s="3" t="s">
        <v>200</v>
      </c>
      <c r="N30" s="3"/>
      <c r="O30" s="3"/>
    </row>
    <row r="31" spans="1:15" x14ac:dyDescent="0.25">
      <c r="A31" s="3" t="s">
        <v>228</v>
      </c>
      <c r="B31" s="3" t="s">
        <v>232</v>
      </c>
      <c r="C31" s="3" t="s">
        <v>200</v>
      </c>
      <c r="D31" s="3" t="s">
        <v>200</v>
      </c>
      <c r="E31" s="3" t="s">
        <v>200</v>
      </c>
      <c r="F31" s="3" t="s">
        <v>200</v>
      </c>
      <c r="G31" s="3" t="s">
        <v>200</v>
      </c>
      <c r="H31" s="3" t="s">
        <v>200</v>
      </c>
      <c r="I31" s="3">
        <v>100</v>
      </c>
      <c r="J31" s="3" t="s">
        <v>200</v>
      </c>
      <c r="K31" s="3" t="s">
        <v>200</v>
      </c>
      <c r="L31" s="3">
        <v>86.839269999999999</v>
      </c>
      <c r="M31" s="3" t="s">
        <v>200</v>
      </c>
      <c r="N31" s="3"/>
      <c r="O31" s="3"/>
    </row>
    <row r="32" spans="1:15" x14ac:dyDescent="0.25">
      <c r="A32" s="3" t="s">
        <v>228</v>
      </c>
      <c r="B32" s="3" t="s">
        <v>233</v>
      </c>
      <c r="C32" s="3" t="s">
        <v>200</v>
      </c>
      <c r="D32" s="3" t="s">
        <v>200</v>
      </c>
      <c r="E32" s="3" t="s">
        <v>200</v>
      </c>
      <c r="F32" s="3" t="s">
        <v>200</v>
      </c>
      <c r="G32" s="3" t="s">
        <v>200</v>
      </c>
      <c r="H32" s="3" t="s">
        <v>200</v>
      </c>
      <c r="I32" s="3">
        <v>80.134190000000004</v>
      </c>
      <c r="J32" s="3">
        <v>73.684209999999993</v>
      </c>
      <c r="K32" s="3">
        <v>66.137569999999997</v>
      </c>
      <c r="L32" s="3" t="s">
        <v>200</v>
      </c>
      <c r="M32" s="3" t="s">
        <v>200</v>
      </c>
      <c r="N32" s="3"/>
      <c r="O32" s="3"/>
    </row>
    <row r="33" spans="1:15" x14ac:dyDescent="0.25">
      <c r="A33" s="3" t="s">
        <v>228</v>
      </c>
      <c r="B33" s="3" t="s">
        <v>234</v>
      </c>
      <c r="C33" s="3" t="s">
        <v>200</v>
      </c>
      <c r="D33" s="3" t="s">
        <v>200</v>
      </c>
      <c r="E33" s="3" t="s">
        <v>200</v>
      </c>
      <c r="F33" s="3" t="s">
        <v>200</v>
      </c>
      <c r="G33" s="3" t="s">
        <v>200</v>
      </c>
      <c r="H33" s="3" t="s">
        <v>200</v>
      </c>
      <c r="I33" s="3" t="s">
        <v>200</v>
      </c>
      <c r="J33" s="3">
        <v>76.108599999999996</v>
      </c>
      <c r="K33" s="3" t="s">
        <v>200</v>
      </c>
      <c r="L33" s="3" t="s">
        <v>200</v>
      </c>
      <c r="M33" s="3" t="s">
        <v>200</v>
      </c>
      <c r="N33" s="3"/>
      <c r="O33" s="3"/>
    </row>
    <row r="34" spans="1:15" x14ac:dyDescent="0.25">
      <c r="A34" s="3" t="s">
        <v>228</v>
      </c>
      <c r="B34" s="3" t="s">
        <v>236</v>
      </c>
      <c r="C34" s="3" t="s">
        <v>200</v>
      </c>
      <c r="D34" s="3" t="s">
        <v>200</v>
      </c>
      <c r="E34" s="3" t="s">
        <v>200</v>
      </c>
      <c r="F34" s="3" t="s">
        <v>200</v>
      </c>
      <c r="G34" s="3" t="s">
        <v>200</v>
      </c>
      <c r="H34" s="3" t="s">
        <v>200</v>
      </c>
      <c r="I34" s="3">
        <v>49.0625</v>
      </c>
      <c r="J34" s="3" t="s">
        <v>200</v>
      </c>
      <c r="K34" s="3" t="s">
        <v>200</v>
      </c>
      <c r="L34" s="3" t="s">
        <v>200</v>
      </c>
      <c r="M34" s="3" t="s">
        <v>200</v>
      </c>
      <c r="N34" s="3"/>
      <c r="O34" s="3"/>
    </row>
    <row r="35" spans="1:15" x14ac:dyDescent="0.25">
      <c r="A35" s="3" t="s">
        <v>228</v>
      </c>
      <c r="B35" s="3" t="s">
        <v>237</v>
      </c>
      <c r="C35" s="3" t="s">
        <v>200</v>
      </c>
      <c r="D35" s="3" t="s">
        <v>200</v>
      </c>
      <c r="E35" s="3" t="s">
        <v>200</v>
      </c>
      <c r="F35" s="3" t="s">
        <v>200</v>
      </c>
      <c r="G35" s="3" t="s">
        <v>200</v>
      </c>
      <c r="H35" s="3" t="s">
        <v>200</v>
      </c>
      <c r="I35" s="3">
        <v>20.100000000000001</v>
      </c>
      <c r="J35" s="3" t="s">
        <v>200</v>
      </c>
      <c r="K35" s="3" t="s">
        <v>200</v>
      </c>
      <c r="L35" s="3" t="s">
        <v>200</v>
      </c>
      <c r="M35" s="3" t="s">
        <v>200</v>
      </c>
      <c r="N35" s="3"/>
      <c r="O35" s="3"/>
    </row>
    <row r="36" spans="1:15" x14ac:dyDescent="0.25">
      <c r="A36" s="3" t="s">
        <v>228</v>
      </c>
      <c r="B36" s="3" t="s">
        <v>238</v>
      </c>
      <c r="C36" s="3" t="s">
        <v>200</v>
      </c>
      <c r="D36" s="3" t="s">
        <v>200</v>
      </c>
      <c r="E36" s="3" t="s">
        <v>200</v>
      </c>
      <c r="F36" s="3" t="s">
        <v>200</v>
      </c>
      <c r="G36" s="3" t="s">
        <v>200</v>
      </c>
      <c r="H36" s="3" t="s">
        <v>200</v>
      </c>
      <c r="I36" s="3">
        <v>83.333330000000004</v>
      </c>
      <c r="J36" s="3" t="s">
        <v>200</v>
      </c>
      <c r="K36" s="3" t="s">
        <v>200</v>
      </c>
      <c r="L36" s="3" t="s">
        <v>200</v>
      </c>
      <c r="M36" s="3" t="s">
        <v>200</v>
      </c>
      <c r="N36" s="3"/>
      <c r="O36" s="3"/>
    </row>
    <row r="37" spans="1:15" x14ac:dyDescent="0.25">
      <c r="A37" s="3" t="s">
        <v>228</v>
      </c>
      <c r="B37" s="3" t="s">
        <v>240</v>
      </c>
      <c r="C37" s="3" t="s">
        <v>200</v>
      </c>
      <c r="D37" s="3" t="s">
        <v>200</v>
      </c>
      <c r="E37" s="3" t="s">
        <v>200</v>
      </c>
      <c r="F37" s="3" t="s">
        <v>200</v>
      </c>
      <c r="G37" s="3" t="s">
        <v>200</v>
      </c>
      <c r="H37" s="3" t="s">
        <v>200</v>
      </c>
      <c r="I37" s="3" t="s">
        <v>200</v>
      </c>
      <c r="J37" s="3">
        <v>67.331670000000003</v>
      </c>
      <c r="K37" s="3">
        <v>72.633390000000006</v>
      </c>
      <c r="L37" s="3">
        <v>86.195830000000001</v>
      </c>
      <c r="M37" s="3" t="s">
        <v>200</v>
      </c>
      <c r="N37" s="3"/>
      <c r="O37" s="3"/>
    </row>
    <row r="38" spans="1:15" x14ac:dyDescent="0.25">
      <c r="A38" s="3" t="s">
        <v>228</v>
      </c>
      <c r="B38" s="3" t="s">
        <v>241</v>
      </c>
      <c r="C38" s="3" t="s">
        <v>200</v>
      </c>
      <c r="D38" s="3" t="s">
        <v>200</v>
      </c>
      <c r="E38" s="3" t="s">
        <v>200</v>
      </c>
      <c r="F38" s="3" t="s">
        <v>200</v>
      </c>
      <c r="G38" s="3" t="s">
        <v>200</v>
      </c>
      <c r="H38" s="3" t="s">
        <v>200</v>
      </c>
      <c r="I38" s="3" t="s">
        <v>200</v>
      </c>
      <c r="J38" s="3" t="s">
        <v>200</v>
      </c>
      <c r="K38" s="3">
        <v>77.181209999999993</v>
      </c>
      <c r="L38" s="3">
        <v>68.699190000000002</v>
      </c>
      <c r="M38" s="3" t="s">
        <v>200</v>
      </c>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286</v>
      </c>
    </row>
    <row r="4" spans="1:15" x14ac:dyDescent="0.25">
      <c r="A4" t="s">
        <v>287</v>
      </c>
    </row>
    <row r="5" spans="1:15" ht="21" x14ac:dyDescent="0.35">
      <c r="A5" s="7" t="s">
        <v>180</v>
      </c>
    </row>
    <row r="6" spans="1:15" x14ac:dyDescent="0.25">
      <c r="A6" t="s">
        <v>288</v>
      </c>
    </row>
    <row r="7" spans="1:15" x14ac:dyDescent="0.25">
      <c r="A7" t="s">
        <v>289</v>
      </c>
    </row>
    <row r="8" spans="1:15" x14ac:dyDescent="0.25">
      <c r="A8" t="s">
        <v>290</v>
      </c>
    </row>
    <row r="9" spans="1:15" x14ac:dyDescent="0.25">
      <c r="A9" t="s">
        <v>297</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t="s">
        <v>200</v>
      </c>
      <c r="I14" s="3">
        <v>20.267420000000001</v>
      </c>
      <c r="J14" s="3">
        <v>20.73142</v>
      </c>
      <c r="K14" s="3">
        <v>20.52186</v>
      </c>
      <c r="L14" s="3">
        <v>20.443519999999999</v>
      </c>
      <c r="M14" s="3" t="s">
        <v>200</v>
      </c>
      <c r="N14" s="3"/>
      <c r="O14" s="3"/>
    </row>
    <row r="15" spans="1:15" x14ac:dyDescent="0.25">
      <c r="A15" s="3" t="s">
        <v>198</v>
      </c>
      <c r="B15" s="3" t="s">
        <v>202</v>
      </c>
      <c r="C15" s="3" t="s">
        <v>200</v>
      </c>
      <c r="D15" s="3" t="s">
        <v>200</v>
      </c>
      <c r="E15" s="3" t="s">
        <v>200</v>
      </c>
      <c r="F15" s="3" t="s">
        <v>200</v>
      </c>
      <c r="G15" s="3" t="s">
        <v>200</v>
      </c>
      <c r="H15" s="3" t="s">
        <v>200</v>
      </c>
      <c r="I15" s="3" t="s">
        <v>200</v>
      </c>
      <c r="J15" s="3" t="s">
        <v>200</v>
      </c>
      <c r="K15" s="3">
        <v>19.592449999999999</v>
      </c>
      <c r="L15" s="3">
        <v>19.825669999999999</v>
      </c>
      <c r="M15" s="3" t="s">
        <v>200</v>
      </c>
      <c r="N15" s="3"/>
      <c r="O15" s="3"/>
    </row>
    <row r="16" spans="1:15" x14ac:dyDescent="0.25">
      <c r="A16" s="3" t="s">
        <v>198</v>
      </c>
      <c r="B16" s="3" t="s">
        <v>204</v>
      </c>
      <c r="C16" s="3" t="s">
        <v>200</v>
      </c>
      <c r="D16" s="3" t="s">
        <v>200</v>
      </c>
      <c r="E16" s="3" t="s">
        <v>200</v>
      </c>
      <c r="F16" s="3" t="s">
        <v>200</v>
      </c>
      <c r="G16" s="3" t="s">
        <v>200</v>
      </c>
      <c r="H16" s="3">
        <v>0</v>
      </c>
      <c r="I16" s="3" t="s">
        <v>200</v>
      </c>
      <c r="J16" s="3" t="s">
        <v>200</v>
      </c>
      <c r="K16" s="3" t="s">
        <v>200</v>
      </c>
      <c r="L16" s="3" t="s">
        <v>200</v>
      </c>
      <c r="M16" s="3" t="s">
        <v>200</v>
      </c>
      <c r="N16" s="3"/>
      <c r="O16" s="3"/>
    </row>
    <row r="17" spans="1:15" x14ac:dyDescent="0.25">
      <c r="A17" s="3" t="s">
        <v>198</v>
      </c>
      <c r="B17" s="3" t="s">
        <v>206</v>
      </c>
      <c r="C17" s="3" t="s">
        <v>200</v>
      </c>
      <c r="D17" s="3" t="s">
        <v>200</v>
      </c>
      <c r="E17" s="3" t="s">
        <v>200</v>
      </c>
      <c r="F17" s="3" t="s">
        <v>200</v>
      </c>
      <c r="G17" s="3" t="s">
        <v>200</v>
      </c>
      <c r="H17" s="3" t="s">
        <v>200</v>
      </c>
      <c r="I17" s="3" t="s">
        <v>200</v>
      </c>
      <c r="J17" s="3">
        <v>88.043480000000002</v>
      </c>
      <c r="K17" s="3" t="s">
        <v>200</v>
      </c>
      <c r="L17" s="3" t="s">
        <v>200</v>
      </c>
      <c r="M17" s="3" t="s">
        <v>200</v>
      </c>
      <c r="N17" s="3"/>
      <c r="O17" s="3"/>
    </row>
    <row r="18" spans="1:15" x14ac:dyDescent="0.25">
      <c r="A18" s="3" t="s">
        <v>207</v>
      </c>
      <c r="B18" s="3" t="s">
        <v>245</v>
      </c>
      <c r="C18" s="3" t="s">
        <v>200</v>
      </c>
      <c r="D18" s="3" t="s">
        <v>200</v>
      </c>
      <c r="E18" s="3" t="s">
        <v>200</v>
      </c>
      <c r="F18" s="3" t="s">
        <v>200</v>
      </c>
      <c r="G18" s="3" t="s">
        <v>200</v>
      </c>
      <c r="H18" s="3" t="s">
        <v>200</v>
      </c>
      <c r="I18" s="3" t="s">
        <v>200</v>
      </c>
      <c r="J18" s="3" t="s">
        <v>200</v>
      </c>
      <c r="K18" s="3" t="s">
        <v>200</v>
      </c>
      <c r="L18" s="3" t="s">
        <v>200</v>
      </c>
      <c r="M18" s="3">
        <v>91.089110000000005</v>
      </c>
      <c r="N18" s="3"/>
      <c r="O18" s="3"/>
    </row>
    <row r="19" spans="1:15" x14ac:dyDescent="0.25">
      <c r="A19" s="3" t="s">
        <v>207</v>
      </c>
      <c r="B19" s="3" t="s">
        <v>209</v>
      </c>
      <c r="C19" s="3" t="s">
        <v>200</v>
      </c>
      <c r="D19" s="3" t="s">
        <v>200</v>
      </c>
      <c r="E19" s="3" t="s">
        <v>200</v>
      </c>
      <c r="F19" s="3" t="s">
        <v>200</v>
      </c>
      <c r="G19" s="3" t="s">
        <v>200</v>
      </c>
      <c r="H19" s="3" t="s">
        <v>200</v>
      </c>
      <c r="I19" s="3" t="s">
        <v>200</v>
      </c>
      <c r="J19" s="3">
        <v>3.4020600000000001</v>
      </c>
      <c r="K19" s="3">
        <v>3.3434699999999999</v>
      </c>
      <c r="L19" s="3" t="s">
        <v>200</v>
      </c>
      <c r="M19" s="3" t="s">
        <v>200</v>
      </c>
      <c r="N19" s="3"/>
      <c r="O19" s="3"/>
    </row>
    <row r="20" spans="1:15" x14ac:dyDescent="0.25">
      <c r="A20" s="3" t="s">
        <v>207</v>
      </c>
      <c r="B20" s="3" t="s">
        <v>212</v>
      </c>
      <c r="C20" s="3" t="s">
        <v>200</v>
      </c>
      <c r="D20" s="3" t="s">
        <v>200</v>
      </c>
      <c r="E20" s="3" t="s">
        <v>200</v>
      </c>
      <c r="F20" s="3" t="s">
        <v>200</v>
      </c>
      <c r="G20" s="3" t="s">
        <v>200</v>
      </c>
      <c r="H20" s="3" t="s">
        <v>200</v>
      </c>
      <c r="I20" s="3" t="s">
        <v>200</v>
      </c>
      <c r="J20" s="3" t="s">
        <v>200</v>
      </c>
      <c r="K20" s="3">
        <v>88.679249999999996</v>
      </c>
      <c r="L20" s="3">
        <v>91.222570000000005</v>
      </c>
      <c r="M20" s="3" t="s">
        <v>200</v>
      </c>
      <c r="N20" s="3"/>
      <c r="O20" s="3"/>
    </row>
    <row r="21" spans="1:15" x14ac:dyDescent="0.25">
      <c r="A21" s="3" t="s">
        <v>207</v>
      </c>
      <c r="B21" s="3" t="s">
        <v>213</v>
      </c>
      <c r="C21" s="3" t="s">
        <v>200</v>
      </c>
      <c r="D21" s="3" t="s">
        <v>200</v>
      </c>
      <c r="E21" s="3" t="s">
        <v>200</v>
      </c>
      <c r="F21" s="3" t="s">
        <v>200</v>
      </c>
      <c r="G21" s="3" t="s">
        <v>200</v>
      </c>
      <c r="H21" s="3">
        <v>39.680230000000002</v>
      </c>
      <c r="I21" s="3">
        <v>45.24982</v>
      </c>
      <c r="J21" s="3" t="s">
        <v>200</v>
      </c>
      <c r="K21" s="3">
        <v>65.967690000000005</v>
      </c>
      <c r="L21" s="3">
        <v>67.477199999999996</v>
      </c>
      <c r="M21" s="3" t="s">
        <v>200</v>
      </c>
      <c r="N21" s="3"/>
      <c r="O21" s="3"/>
    </row>
    <row r="22" spans="1:15" x14ac:dyDescent="0.25">
      <c r="A22" s="3" t="s">
        <v>207</v>
      </c>
      <c r="B22" s="3" t="s">
        <v>214</v>
      </c>
      <c r="C22" s="3" t="s">
        <v>200</v>
      </c>
      <c r="D22" s="3" t="s">
        <v>200</v>
      </c>
      <c r="E22" s="3" t="s">
        <v>200</v>
      </c>
      <c r="F22" s="3" t="s">
        <v>200</v>
      </c>
      <c r="G22" s="3" t="s">
        <v>200</v>
      </c>
      <c r="H22" s="3" t="s">
        <v>200</v>
      </c>
      <c r="I22" s="3">
        <v>100</v>
      </c>
      <c r="J22" s="3">
        <v>100</v>
      </c>
      <c r="K22" s="3">
        <v>100</v>
      </c>
      <c r="L22" s="3">
        <v>100</v>
      </c>
      <c r="M22" s="3" t="s">
        <v>200</v>
      </c>
      <c r="N22" s="3"/>
      <c r="O22" s="3"/>
    </row>
    <row r="23" spans="1:15" x14ac:dyDescent="0.25">
      <c r="A23" s="3" t="s">
        <v>207</v>
      </c>
      <c r="B23" s="3" t="s">
        <v>216</v>
      </c>
      <c r="C23" s="3" t="s">
        <v>200</v>
      </c>
      <c r="D23" s="3" t="s">
        <v>200</v>
      </c>
      <c r="E23" s="3" t="s">
        <v>200</v>
      </c>
      <c r="F23" s="3" t="s">
        <v>200</v>
      </c>
      <c r="G23" s="3" t="s">
        <v>200</v>
      </c>
      <c r="H23" s="3" t="s">
        <v>200</v>
      </c>
      <c r="I23" s="3" t="s">
        <v>200</v>
      </c>
      <c r="J23" s="3">
        <v>40.88156</v>
      </c>
      <c r="K23" s="3" t="s">
        <v>200</v>
      </c>
      <c r="L23" s="3" t="s">
        <v>200</v>
      </c>
      <c r="M23" s="3" t="s">
        <v>200</v>
      </c>
      <c r="N23" s="3"/>
      <c r="O23" s="3"/>
    </row>
    <row r="24" spans="1:15" x14ac:dyDescent="0.25">
      <c r="A24" s="3" t="s">
        <v>207</v>
      </c>
      <c r="B24" s="3" t="s">
        <v>217</v>
      </c>
      <c r="C24" s="3" t="s">
        <v>200</v>
      </c>
      <c r="D24" s="3" t="s">
        <v>200</v>
      </c>
      <c r="E24" s="3" t="s">
        <v>200</v>
      </c>
      <c r="F24" s="3" t="s">
        <v>200</v>
      </c>
      <c r="G24" s="3" t="s">
        <v>200</v>
      </c>
      <c r="H24" s="3" t="s">
        <v>200</v>
      </c>
      <c r="I24" s="3">
        <v>19.649239999999999</v>
      </c>
      <c r="J24" s="3" t="s">
        <v>200</v>
      </c>
      <c r="K24" s="3" t="s">
        <v>200</v>
      </c>
      <c r="L24" s="3" t="s">
        <v>200</v>
      </c>
      <c r="M24" s="3" t="s">
        <v>200</v>
      </c>
      <c r="N24" s="3"/>
      <c r="O24" s="3"/>
    </row>
    <row r="25" spans="1:15" x14ac:dyDescent="0.25">
      <c r="A25" s="3" t="s">
        <v>218</v>
      </c>
      <c r="B25" s="3" t="s">
        <v>219</v>
      </c>
      <c r="C25" s="3" t="s">
        <v>200</v>
      </c>
      <c r="D25" s="3" t="s">
        <v>200</v>
      </c>
      <c r="E25" s="3" t="s">
        <v>200</v>
      </c>
      <c r="F25" s="3" t="s">
        <v>200</v>
      </c>
      <c r="G25" s="3" t="s">
        <v>200</v>
      </c>
      <c r="H25" s="3" t="s">
        <v>200</v>
      </c>
      <c r="I25" s="3">
        <v>100</v>
      </c>
      <c r="J25" s="3" t="s">
        <v>200</v>
      </c>
      <c r="K25" s="3" t="s">
        <v>200</v>
      </c>
      <c r="L25" s="3" t="s">
        <v>200</v>
      </c>
      <c r="M25" s="3" t="s">
        <v>200</v>
      </c>
      <c r="N25" s="3"/>
      <c r="O25" s="3"/>
    </row>
    <row r="26" spans="1:15" x14ac:dyDescent="0.25">
      <c r="A26" s="3" t="s">
        <v>218</v>
      </c>
      <c r="B26" s="3" t="s">
        <v>220</v>
      </c>
      <c r="C26" s="3" t="s">
        <v>200</v>
      </c>
      <c r="D26" s="3" t="s">
        <v>200</v>
      </c>
      <c r="E26" s="3" t="s">
        <v>200</v>
      </c>
      <c r="F26" s="3" t="s">
        <v>200</v>
      </c>
      <c r="G26" s="3" t="s">
        <v>200</v>
      </c>
      <c r="H26" s="3" t="s">
        <v>200</v>
      </c>
      <c r="I26" s="3" t="s">
        <v>200</v>
      </c>
      <c r="J26" s="3">
        <v>80.769589999999994</v>
      </c>
      <c r="K26" s="3">
        <v>81.055160000000001</v>
      </c>
      <c r="L26" s="3">
        <v>81.456829999999997</v>
      </c>
      <c r="M26" s="3" t="s">
        <v>200</v>
      </c>
      <c r="N26" s="3"/>
      <c r="O26" s="3"/>
    </row>
    <row r="27" spans="1:15" x14ac:dyDescent="0.25">
      <c r="A27" s="3" t="s">
        <v>218</v>
      </c>
      <c r="B27" s="3" t="s">
        <v>221</v>
      </c>
      <c r="C27" s="3" t="s">
        <v>200</v>
      </c>
      <c r="D27" s="3" t="s">
        <v>200</v>
      </c>
      <c r="E27" s="3" t="s">
        <v>200</v>
      </c>
      <c r="F27" s="3" t="s">
        <v>200</v>
      </c>
      <c r="G27" s="3" t="s">
        <v>200</v>
      </c>
      <c r="H27" s="3" t="s">
        <v>200</v>
      </c>
      <c r="I27" s="3">
        <v>88.120019999999997</v>
      </c>
      <c r="J27" s="3">
        <v>99.617630000000005</v>
      </c>
      <c r="K27" s="3">
        <v>99.525319999999994</v>
      </c>
      <c r="L27" s="3" t="s">
        <v>200</v>
      </c>
      <c r="M27" s="3" t="s">
        <v>200</v>
      </c>
      <c r="N27" s="3"/>
      <c r="O27" s="3"/>
    </row>
    <row r="28" spans="1:15" x14ac:dyDescent="0.25">
      <c r="A28" s="3" t="s">
        <v>222</v>
      </c>
      <c r="B28" s="3" t="s">
        <v>225</v>
      </c>
      <c r="C28" s="3" t="s">
        <v>200</v>
      </c>
      <c r="D28" s="3" t="s">
        <v>200</v>
      </c>
      <c r="E28" s="3" t="s">
        <v>200</v>
      </c>
      <c r="F28" s="3" t="s">
        <v>200</v>
      </c>
      <c r="G28" s="3" t="s">
        <v>200</v>
      </c>
      <c r="H28" s="3" t="s">
        <v>200</v>
      </c>
      <c r="I28" s="3">
        <v>0</v>
      </c>
      <c r="J28" s="3" t="s">
        <v>200</v>
      </c>
      <c r="K28" s="3" t="s">
        <v>200</v>
      </c>
      <c r="L28" s="3" t="s">
        <v>200</v>
      </c>
      <c r="M28" s="3" t="s">
        <v>200</v>
      </c>
      <c r="N28" s="3"/>
      <c r="O28" s="3"/>
    </row>
    <row r="29" spans="1:15" x14ac:dyDescent="0.25">
      <c r="A29" s="3" t="s">
        <v>222</v>
      </c>
      <c r="B29" s="3" t="s">
        <v>248</v>
      </c>
      <c r="C29" s="3" t="s">
        <v>200</v>
      </c>
      <c r="D29" s="3" t="s">
        <v>200</v>
      </c>
      <c r="E29" s="3" t="s">
        <v>200</v>
      </c>
      <c r="F29" s="3" t="s">
        <v>200</v>
      </c>
      <c r="G29" s="3" t="s">
        <v>200</v>
      </c>
      <c r="H29" s="3" t="s">
        <v>200</v>
      </c>
      <c r="I29" s="3" t="s">
        <v>200</v>
      </c>
      <c r="J29" s="3">
        <v>28.458369999999999</v>
      </c>
      <c r="K29" s="3" t="s">
        <v>200</v>
      </c>
      <c r="L29" s="3" t="s">
        <v>200</v>
      </c>
      <c r="M29" s="3" t="s">
        <v>200</v>
      </c>
      <c r="N29" s="3"/>
      <c r="O29" s="3"/>
    </row>
    <row r="30" spans="1:15" x14ac:dyDescent="0.25">
      <c r="A30" s="3" t="s">
        <v>222</v>
      </c>
      <c r="B30" s="3" t="s">
        <v>249</v>
      </c>
      <c r="C30" s="3" t="s">
        <v>200</v>
      </c>
      <c r="D30" s="3" t="s">
        <v>200</v>
      </c>
      <c r="E30" s="3" t="s">
        <v>200</v>
      </c>
      <c r="F30" s="3" t="s">
        <v>200</v>
      </c>
      <c r="G30" s="3" t="s">
        <v>200</v>
      </c>
      <c r="H30" s="3" t="s">
        <v>200</v>
      </c>
      <c r="I30" s="3">
        <v>15.4</v>
      </c>
      <c r="J30" s="3" t="s">
        <v>200</v>
      </c>
      <c r="K30" s="3" t="s">
        <v>200</v>
      </c>
      <c r="L30" s="3" t="s">
        <v>200</v>
      </c>
      <c r="M30" s="3" t="s">
        <v>200</v>
      </c>
      <c r="N30" s="3"/>
      <c r="O30" s="3"/>
    </row>
    <row r="31" spans="1:15" x14ac:dyDescent="0.25">
      <c r="A31" s="3" t="s">
        <v>222</v>
      </c>
      <c r="B31" s="3" t="s">
        <v>251</v>
      </c>
      <c r="C31" s="3" t="s">
        <v>200</v>
      </c>
      <c r="D31" s="3" t="s">
        <v>200</v>
      </c>
      <c r="E31" s="3" t="s">
        <v>200</v>
      </c>
      <c r="F31" s="3" t="s">
        <v>200</v>
      </c>
      <c r="G31" s="3" t="s">
        <v>200</v>
      </c>
      <c r="H31" s="3" t="s">
        <v>200</v>
      </c>
      <c r="I31" s="3">
        <v>67.834069999999997</v>
      </c>
      <c r="J31" s="3" t="s">
        <v>200</v>
      </c>
      <c r="K31" s="3" t="s">
        <v>200</v>
      </c>
      <c r="L31" s="3" t="s">
        <v>200</v>
      </c>
      <c r="M31" s="3" t="s">
        <v>200</v>
      </c>
      <c r="N31" s="3"/>
      <c r="O31" s="3"/>
    </row>
    <row r="32" spans="1:15" x14ac:dyDescent="0.25">
      <c r="A32" s="3" t="s">
        <v>228</v>
      </c>
      <c r="B32" s="3" t="s">
        <v>230</v>
      </c>
      <c r="C32" s="3" t="s">
        <v>200</v>
      </c>
      <c r="D32" s="3" t="s">
        <v>200</v>
      </c>
      <c r="E32" s="3" t="s">
        <v>200</v>
      </c>
      <c r="F32" s="3" t="s">
        <v>200</v>
      </c>
      <c r="G32" s="3" t="s">
        <v>200</v>
      </c>
      <c r="H32" s="3" t="s">
        <v>200</v>
      </c>
      <c r="I32" s="3">
        <v>18.3828</v>
      </c>
      <c r="J32" s="3">
        <v>29.556429999999999</v>
      </c>
      <c r="K32" s="3">
        <v>29.537949999999999</v>
      </c>
      <c r="L32" s="3">
        <v>28.908439999999999</v>
      </c>
      <c r="M32" s="3" t="s">
        <v>200</v>
      </c>
      <c r="N32" s="3"/>
      <c r="O32" s="3"/>
    </row>
    <row r="33" spans="1:15" x14ac:dyDescent="0.25">
      <c r="A33" s="3" t="s">
        <v>228</v>
      </c>
      <c r="B33" s="3" t="s">
        <v>231</v>
      </c>
      <c r="C33" s="3" t="s">
        <v>200</v>
      </c>
      <c r="D33" s="3" t="s">
        <v>200</v>
      </c>
      <c r="E33" s="3" t="s">
        <v>200</v>
      </c>
      <c r="F33" s="3" t="s">
        <v>200</v>
      </c>
      <c r="G33" s="3" t="s">
        <v>200</v>
      </c>
      <c r="H33" s="3" t="s">
        <v>200</v>
      </c>
      <c r="I33" s="3" t="s">
        <v>200</v>
      </c>
      <c r="J33" s="3">
        <v>89.320390000000003</v>
      </c>
      <c r="K33" s="3">
        <v>77.560980000000001</v>
      </c>
      <c r="L33" s="3" t="s">
        <v>200</v>
      </c>
      <c r="M33" s="3" t="s">
        <v>200</v>
      </c>
      <c r="N33" s="3"/>
      <c r="O33" s="3"/>
    </row>
    <row r="34" spans="1:15" x14ac:dyDescent="0.25">
      <c r="A34" s="3" t="s">
        <v>228</v>
      </c>
      <c r="B34" s="3" t="s">
        <v>232</v>
      </c>
      <c r="C34" s="3" t="s">
        <v>200</v>
      </c>
      <c r="D34" s="3" t="s">
        <v>200</v>
      </c>
      <c r="E34" s="3" t="s">
        <v>200</v>
      </c>
      <c r="F34" s="3" t="s">
        <v>200</v>
      </c>
      <c r="G34" s="3" t="s">
        <v>200</v>
      </c>
      <c r="H34" s="3" t="s">
        <v>200</v>
      </c>
      <c r="I34" s="3">
        <v>25.812049999999999</v>
      </c>
      <c r="J34" s="3">
        <v>31.12595</v>
      </c>
      <c r="K34" s="3">
        <v>31.149380000000001</v>
      </c>
      <c r="L34" s="3">
        <v>31.12688</v>
      </c>
      <c r="M34" s="3" t="s">
        <v>200</v>
      </c>
      <c r="N34" s="3"/>
      <c r="O34" s="3"/>
    </row>
    <row r="35" spans="1:15" x14ac:dyDescent="0.25">
      <c r="A35" s="3" t="s">
        <v>228</v>
      </c>
      <c r="B35" s="3" t="s">
        <v>234</v>
      </c>
      <c r="C35" s="3" t="s">
        <v>200</v>
      </c>
      <c r="D35" s="3" t="s">
        <v>200</v>
      </c>
      <c r="E35" s="3" t="s">
        <v>200</v>
      </c>
      <c r="F35" s="3" t="s">
        <v>200</v>
      </c>
      <c r="G35" s="3" t="s">
        <v>200</v>
      </c>
      <c r="H35" s="3" t="s">
        <v>200</v>
      </c>
      <c r="I35" s="3" t="s">
        <v>200</v>
      </c>
      <c r="J35" s="3" t="s">
        <v>200</v>
      </c>
      <c r="K35" s="3">
        <v>35.247300000000003</v>
      </c>
      <c r="L35" s="3" t="s">
        <v>200</v>
      </c>
      <c r="M35" s="3" t="s">
        <v>200</v>
      </c>
      <c r="N35" s="3"/>
      <c r="O35" s="3"/>
    </row>
    <row r="36" spans="1:15" x14ac:dyDescent="0.25">
      <c r="A36" s="3" t="s">
        <v>228</v>
      </c>
      <c r="B36" s="3" t="s">
        <v>252</v>
      </c>
      <c r="C36" s="3" t="s">
        <v>200</v>
      </c>
      <c r="D36" s="3" t="s">
        <v>200</v>
      </c>
      <c r="E36" s="3" t="s">
        <v>200</v>
      </c>
      <c r="F36" s="3" t="s">
        <v>200</v>
      </c>
      <c r="G36" s="3" t="s">
        <v>200</v>
      </c>
      <c r="H36" s="3" t="s">
        <v>200</v>
      </c>
      <c r="I36" s="3">
        <v>84.96705</v>
      </c>
      <c r="J36" s="3" t="s">
        <v>200</v>
      </c>
      <c r="K36" s="3" t="s">
        <v>200</v>
      </c>
      <c r="L36" s="3" t="s">
        <v>200</v>
      </c>
      <c r="M36" s="3" t="s">
        <v>200</v>
      </c>
      <c r="N36" s="3"/>
      <c r="O36" s="3"/>
    </row>
    <row r="37" spans="1:15" x14ac:dyDescent="0.25">
      <c r="A37" s="3" t="s">
        <v>228</v>
      </c>
      <c r="B37" s="3" t="s">
        <v>236</v>
      </c>
      <c r="C37" s="3" t="s">
        <v>200</v>
      </c>
      <c r="D37" s="3" t="s">
        <v>200</v>
      </c>
      <c r="E37" s="3" t="s">
        <v>200</v>
      </c>
      <c r="F37" s="3" t="s">
        <v>200</v>
      </c>
      <c r="G37" s="3" t="s">
        <v>200</v>
      </c>
      <c r="H37" s="3" t="s">
        <v>200</v>
      </c>
      <c r="I37" s="3">
        <v>74.372339999999994</v>
      </c>
      <c r="J37" s="3">
        <v>61.957149999999999</v>
      </c>
      <c r="K37" s="3" t="s">
        <v>200</v>
      </c>
      <c r="L37" s="3" t="s">
        <v>200</v>
      </c>
      <c r="M37" s="3" t="s">
        <v>200</v>
      </c>
      <c r="N37" s="3"/>
      <c r="O37" s="3"/>
    </row>
    <row r="38" spans="1:15" x14ac:dyDescent="0.25">
      <c r="A38" s="3" t="s">
        <v>228</v>
      </c>
      <c r="B38" s="3" t="s">
        <v>238</v>
      </c>
      <c r="C38" s="3" t="s">
        <v>200</v>
      </c>
      <c r="D38" s="3" t="s">
        <v>200</v>
      </c>
      <c r="E38" s="3" t="s">
        <v>200</v>
      </c>
      <c r="F38" s="3" t="s">
        <v>200</v>
      </c>
      <c r="G38" s="3" t="s">
        <v>200</v>
      </c>
      <c r="H38" s="3" t="s">
        <v>200</v>
      </c>
      <c r="I38" s="3">
        <v>14.44772</v>
      </c>
      <c r="J38" s="3">
        <v>19.50093</v>
      </c>
      <c r="K38" s="3" t="s">
        <v>200</v>
      </c>
      <c r="L38" s="3">
        <v>17.48582</v>
      </c>
      <c r="M38" s="3" t="s">
        <v>200</v>
      </c>
      <c r="N38" s="3"/>
      <c r="O38" s="3"/>
    </row>
    <row r="39" spans="1:15" x14ac:dyDescent="0.25">
      <c r="A39" s="3" t="s">
        <v>228</v>
      </c>
      <c r="B39" s="3" t="s">
        <v>239</v>
      </c>
      <c r="C39" s="3" t="s">
        <v>200</v>
      </c>
      <c r="D39" s="3" t="s">
        <v>200</v>
      </c>
      <c r="E39" s="3" t="s">
        <v>200</v>
      </c>
      <c r="F39" s="3" t="s">
        <v>200</v>
      </c>
      <c r="G39" s="3" t="s">
        <v>200</v>
      </c>
      <c r="H39" s="3" t="s">
        <v>200</v>
      </c>
      <c r="I39" s="3" t="s">
        <v>200</v>
      </c>
      <c r="J39" s="3" t="s">
        <v>200</v>
      </c>
      <c r="K39" s="3" t="s">
        <v>200</v>
      </c>
      <c r="L39" s="3">
        <v>40.25911</v>
      </c>
      <c r="M39" s="3" t="s">
        <v>200</v>
      </c>
      <c r="N39" s="3"/>
      <c r="O39" s="3"/>
    </row>
    <row r="40" spans="1:15" x14ac:dyDescent="0.25">
      <c r="A40" s="3" t="s">
        <v>228</v>
      </c>
      <c r="B40" s="3" t="s">
        <v>240</v>
      </c>
      <c r="C40" s="3" t="s">
        <v>200</v>
      </c>
      <c r="D40" s="3" t="s">
        <v>200</v>
      </c>
      <c r="E40" s="3" t="s">
        <v>200</v>
      </c>
      <c r="F40" s="3" t="s">
        <v>200</v>
      </c>
      <c r="G40" s="3" t="s">
        <v>200</v>
      </c>
      <c r="H40" s="3" t="s">
        <v>200</v>
      </c>
      <c r="I40" s="3" t="s">
        <v>200</v>
      </c>
      <c r="J40" s="3">
        <v>82.71566</v>
      </c>
      <c r="K40" s="3">
        <v>66.409599999999998</v>
      </c>
      <c r="L40" s="3">
        <v>54.794519999999999</v>
      </c>
      <c r="M40" s="3" t="s">
        <v>200</v>
      </c>
      <c r="N40" s="3"/>
      <c r="O40" s="3"/>
    </row>
    <row r="41" spans="1:15" x14ac:dyDescent="0.25">
      <c r="A41" s="3" t="s">
        <v>228</v>
      </c>
      <c r="B41" s="3" t="s">
        <v>241</v>
      </c>
      <c r="C41" s="3" t="s">
        <v>200</v>
      </c>
      <c r="D41" s="3" t="s">
        <v>200</v>
      </c>
      <c r="E41" s="3" t="s">
        <v>200</v>
      </c>
      <c r="F41" s="3" t="s">
        <v>200</v>
      </c>
      <c r="G41" s="3" t="s">
        <v>200</v>
      </c>
      <c r="H41" s="3" t="s">
        <v>200</v>
      </c>
      <c r="I41" s="3" t="s">
        <v>200</v>
      </c>
      <c r="J41" s="3" t="s">
        <v>200</v>
      </c>
      <c r="K41" s="3" t="s">
        <v>200</v>
      </c>
      <c r="L41" s="3">
        <v>19.451239999999999</v>
      </c>
      <c r="M41" s="3" t="s">
        <v>200</v>
      </c>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286</v>
      </c>
    </row>
    <row r="4" spans="1:15" x14ac:dyDescent="0.25">
      <c r="A4" t="s">
        <v>287</v>
      </c>
    </row>
    <row r="5" spans="1:15" ht="21" x14ac:dyDescent="0.35">
      <c r="A5" s="7" t="s">
        <v>180</v>
      </c>
    </row>
    <row r="6" spans="1:15" x14ac:dyDescent="0.25">
      <c r="A6" t="s">
        <v>288</v>
      </c>
    </row>
    <row r="7" spans="1:15" x14ac:dyDescent="0.25">
      <c r="A7" t="s">
        <v>289</v>
      </c>
    </row>
    <row r="8" spans="1:15" x14ac:dyDescent="0.25">
      <c r="A8" t="s">
        <v>290</v>
      </c>
    </row>
    <row r="9" spans="1:15" x14ac:dyDescent="0.25">
      <c r="A9" t="s">
        <v>298</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t="s">
        <v>200</v>
      </c>
      <c r="I14" s="3">
        <v>11.83705</v>
      </c>
      <c r="J14" s="3">
        <v>11.94725</v>
      </c>
      <c r="K14" s="3" t="s">
        <v>200</v>
      </c>
      <c r="L14" s="3" t="s">
        <v>200</v>
      </c>
      <c r="M14" s="3" t="s">
        <v>200</v>
      </c>
      <c r="N14" s="3"/>
      <c r="O14" s="3"/>
    </row>
    <row r="15" spans="1:15" x14ac:dyDescent="0.25">
      <c r="A15" s="3" t="s">
        <v>198</v>
      </c>
      <c r="B15" s="3" t="s">
        <v>204</v>
      </c>
      <c r="C15" s="3" t="s">
        <v>200</v>
      </c>
      <c r="D15" s="3" t="s">
        <v>200</v>
      </c>
      <c r="E15" s="3" t="s">
        <v>200</v>
      </c>
      <c r="F15" s="3" t="s">
        <v>200</v>
      </c>
      <c r="G15" s="3" t="s">
        <v>200</v>
      </c>
      <c r="H15" s="3">
        <v>0</v>
      </c>
      <c r="I15" s="3" t="s">
        <v>200</v>
      </c>
      <c r="J15" s="3" t="s">
        <v>200</v>
      </c>
      <c r="K15" s="3" t="s">
        <v>200</v>
      </c>
      <c r="L15" s="3" t="s">
        <v>200</v>
      </c>
      <c r="M15" s="3" t="s">
        <v>200</v>
      </c>
      <c r="N15" s="3"/>
      <c r="O15" s="3"/>
    </row>
    <row r="16" spans="1:15" x14ac:dyDescent="0.25">
      <c r="A16" s="3" t="s">
        <v>198</v>
      </c>
      <c r="B16" s="3" t="s">
        <v>206</v>
      </c>
      <c r="C16" s="3" t="s">
        <v>200</v>
      </c>
      <c r="D16" s="3" t="s">
        <v>200</v>
      </c>
      <c r="E16" s="3" t="s">
        <v>200</v>
      </c>
      <c r="F16" s="3" t="s">
        <v>200</v>
      </c>
      <c r="G16" s="3" t="s">
        <v>200</v>
      </c>
      <c r="H16" s="3" t="s">
        <v>200</v>
      </c>
      <c r="I16" s="3" t="s">
        <v>200</v>
      </c>
      <c r="J16" s="3">
        <v>100</v>
      </c>
      <c r="K16" s="3" t="s">
        <v>200</v>
      </c>
      <c r="L16" s="3" t="s">
        <v>200</v>
      </c>
      <c r="M16" s="3" t="s">
        <v>200</v>
      </c>
      <c r="N16" s="3"/>
      <c r="O16" s="3"/>
    </row>
    <row r="17" spans="1:15" x14ac:dyDescent="0.25">
      <c r="A17" s="3" t="s">
        <v>207</v>
      </c>
      <c r="B17" s="3" t="s">
        <v>245</v>
      </c>
      <c r="C17" s="3" t="s">
        <v>200</v>
      </c>
      <c r="D17" s="3" t="s">
        <v>200</v>
      </c>
      <c r="E17" s="3" t="s">
        <v>200</v>
      </c>
      <c r="F17" s="3" t="s">
        <v>200</v>
      </c>
      <c r="G17" s="3" t="s">
        <v>200</v>
      </c>
      <c r="H17" s="3" t="s">
        <v>200</v>
      </c>
      <c r="I17" s="3" t="s">
        <v>200</v>
      </c>
      <c r="J17" s="3" t="s">
        <v>200</v>
      </c>
      <c r="K17" s="3" t="s">
        <v>200</v>
      </c>
      <c r="L17" s="3" t="s">
        <v>200</v>
      </c>
      <c r="M17" s="3">
        <v>95.833330000000004</v>
      </c>
      <c r="N17" s="3"/>
      <c r="O17" s="3"/>
    </row>
    <row r="18" spans="1:15" x14ac:dyDescent="0.25">
      <c r="A18" s="3" t="s">
        <v>207</v>
      </c>
      <c r="B18" s="3" t="s">
        <v>209</v>
      </c>
      <c r="C18" s="3" t="s">
        <v>200</v>
      </c>
      <c r="D18" s="3" t="s">
        <v>200</v>
      </c>
      <c r="E18" s="3" t="s">
        <v>200</v>
      </c>
      <c r="F18" s="3" t="s">
        <v>200</v>
      </c>
      <c r="G18" s="3" t="s">
        <v>200</v>
      </c>
      <c r="H18" s="3" t="s">
        <v>200</v>
      </c>
      <c r="I18" s="3" t="s">
        <v>200</v>
      </c>
      <c r="J18" s="3">
        <v>4.85175</v>
      </c>
      <c r="K18" s="3">
        <v>4.71204</v>
      </c>
      <c r="L18" s="3" t="s">
        <v>200</v>
      </c>
      <c r="M18" s="3" t="s">
        <v>200</v>
      </c>
      <c r="N18" s="3"/>
      <c r="O18" s="3"/>
    </row>
    <row r="19" spans="1:15" x14ac:dyDescent="0.25">
      <c r="A19" s="3" t="s">
        <v>207</v>
      </c>
      <c r="B19" s="3" t="s">
        <v>212</v>
      </c>
      <c r="C19" s="3" t="s">
        <v>200</v>
      </c>
      <c r="D19" s="3" t="s">
        <v>200</v>
      </c>
      <c r="E19" s="3" t="s">
        <v>200</v>
      </c>
      <c r="F19" s="3" t="s">
        <v>200</v>
      </c>
      <c r="G19" s="3" t="s">
        <v>200</v>
      </c>
      <c r="H19" s="3" t="s">
        <v>200</v>
      </c>
      <c r="I19" s="3" t="s">
        <v>200</v>
      </c>
      <c r="J19" s="3" t="s">
        <v>200</v>
      </c>
      <c r="K19" s="3">
        <v>83.798879999999997</v>
      </c>
      <c r="L19" s="3">
        <v>85.635360000000006</v>
      </c>
      <c r="M19" s="3" t="s">
        <v>200</v>
      </c>
      <c r="N19" s="3"/>
      <c r="O19" s="3"/>
    </row>
    <row r="20" spans="1:15" x14ac:dyDescent="0.25">
      <c r="A20" s="3" t="s">
        <v>207</v>
      </c>
      <c r="B20" s="3" t="s">
        <v>213</v>
      </c>
      <c r="C20" s="3" t="s">
        <v>200</v>
      </c>
      <c r="D20" s="3" t="s">
        <v>200</v>
      </c>
      <c r="E20" s="3" t="s">
        <v>200</v>
      </c>
      <c r="F20" s="3" t="s">
        <v>200</v>
      </c>
      <c r="G20" s="3" t="s">
        <v>200</v>
      </c>
      <c r="H20" s="3">
        <v>47.426259999999999</v>
      </c>
      <c r="I20" s="3">
        <v>51.083240000000004</v>
      </c>
      <c r="J20" s="3" t="s">
        <v>200</v>
      </c>
      <c r="K20" s="3" t="s">
        <v>200</v>
      </c>
      <c r="L20" s="3">
        <v>76.842110000000005</v>
      </c>
      <c r="M20" s="3" t="s">
        <v>200</v>
      </c>
      <c r="N20" s="3"/>
      <c r="O20" s="3"/>
    </row>
    <row r="21" spans="1:15" x14ac:dyDescent="0.25">
      <c r="A21" s="3" t="s">
        <v>207</v>
      </c>
      <c r="B21" s="3" t="s">
        <v>214</v>
      </c>
      <c r="C21" s="3" t="s">
        <v>200</v>
      </c>
      <c r="D21" s="3" t="s">
        <v>200</v>
      </c>
      <c r="E21" s="3" t="s">
        <v>200</v>
      </c>
      <c r="F21" s="3" t="s">
        <v>200</v>
      </c>
      <c r="G21" s="3" t="s">
        <v>200</v>
      </c>
      <c r="H21" s="3" t="s">
        <v>200</v>
      </c>
      <c r="I21" s="3">
        <v>100</v>
      </c>
      <c r="J21" s="3">
        <v>100</v>
      </c>
      <c r="K21" s="3">
        <v>100</v>
      </c>
      <c r="L21" s="3">
        <v>100</v>
      </c>
      <c r="M21" s="3" t="s">
        <v>200</v>
      </c>
      <c r="N21" s="3"/>
      <c r="O21" s="3"/>
    </row>
    <row r="22" spans="1:15" x14ac:dyDescent="0.25">
      <c r="A22" s="3" t="s">
        <v>207</v>
      </c>
      <c r="B22" s="3" t="s">
        <v>216</v>
      </c>
      <c r="C22" s="3" t="s">
        <v>200</v>
      </c>
      <c r="D22" s="3" t="s">
        <v>200</v>
      </c>
      <c r="E22" s="3" t="s">
        <v>200</v>
      </c>
      <c r="F22" s="3" t="s">
        <v>200</v>
      </c>
      <c r="G22" s="3" t="s">
        <v>200</v>
      </c>
      <c r="H22" s="3" t="s">
        <v>200</v>
      </c>
      <c r="I22" s="3" t="s">
        <v>200</v>
      </c>
      <c r="J22" s="3">
        <v>54.309739999999998</v>
      </c>
      <c r="K22" s="3" t="s">
        <v>200</v>
      </c>
      <c r="L22" s="3" t="s">
        <v>200</v>
      </c>
      <c r="M22" s="3" t="s">
        <v>200</v>
      </c>
      <c r="N22" s="3"/>
      <c r="O22" s="3"/>
    </row>
    <row r="23" spans="1:15" x14ac:dyDescent="0.25">
      <c r="A23" s="3" t="s">
        <v>218</v>
      </c>
      <c r="B23" s="3" t="s">
        <v>219</v>
      </c>
      <c r="C23" s="3" t="s">
        <v>200</v>
      </c>
      <c r="D23" s="3" t="s">
        <v>200</v>
      </c>
      <c r="E23" s="3" t="s">
        <v>200</v>
      </c>
      <c r="F23" s="3" t="s">
        <v>200</v>
      </c>
      <c r="G23" s="3" t="s">
        <v>200</v>
      </c>
      <c r="H23" s="3" t="s">
        <v>200</v>
      </c>
      <c r="I23" s="3">
        <v>100</v>
      </c>
      <c r="J23" s="3" t="s">
        <v>200</v>
      </c>
      <c r="K23" s="3" t="s">
        <v>200</v>
      </c>
      <c r="L23" s="3" t="s">
        <v>200</v>
      </c>
      <c r="M23" s="3" t="s">
        <v>200</v>
      </c>
      <c r="N23" s="3"/>
      <c r="O23" s="3"/>
    </row>
    <row r="24" spans="1:15" x14ac:dyDescent="0.25">
      <c r="A24" s="3" t="s">
        <v>218</v>
      </c>
      <c r="B24" s="3" t="s">
        <v>220</v>
      </c>
      <c r="C24" s="3" t="s">
        <v>200</v>
      </c>
      <c r="D24" s="3" t="s">
        <v>200</v>
      </c>
      <c r="E24" s="3" t="s">
        <v>200</v>
      </c>
      <c r="F24" s="3" t="s">
        <v>200</v>
      </c>
      <c r="G24" s="3" t="s">
        <v>200</v>
      </c>
      <c r="H24" s="3" t="s">
        <v>200</v>
      </c>
      <c r="I24" s="3" t="s">
        <v>200</v>
      </c>
      <c r="J24" s="3">
        <v>97.027150000000006</v>
      </c>
      <c r="K24" s="3">
        <v>97.06935</v>
      </c>
      <c r="L24" s="3">
        <v>94.523499999999999</v>
      </c>
      <c r="M24" s="3" t="s">
        <v>200</v>
      </c>
      <c r="N24" s="3"/>
      <c r="O24" s="3"/>
    </row>
    <row r="25" spans="1:15" x14ac:dyDescent="0.25">
      <c r="A25" s="3" t="s">
        <v>218</v>
      </c>
      <c r="B25" s="3" t="s">
        <v>221</v>
      </c>
      <c r="C25" s="3" t="s">
        <v>200</v>
      </c>
      <c r="D25" s="3" t="s">
        <v>200</v>
      </c>
      <c r="E25" s="3" t="s">
        <v>200</v>
      </c>
      <c r="F25" s="3" t="s">
        <v>200</v>
      </c>
      <c r="G25" s="3" t="s">
        <v>200</v>
      </c>
      <c r="H25" s="3" t="s">
        <v>200</v>
      </c>
      <c r="I25" s="3" t="s">
        <v>200</v>
      </c>
      <c r="J25" s="3">
        <v>99.785179999999997</v>
      </c>
      <c r="K25" s="3">
        <v>99.048630000000003</v>
      </c>
      <c r="L25" s="3" t="s">
        <v>200</v>
      </c>
      <c r="M25" s="3" t="s">
        <v>200</v>
      </c>
      <c r="N25" s="3"/>
      <c r="O25" s="3"/>
    </row>
    <row r="26" spans="1:15" x14ac:dyDescent="0.25">
      <c r="A26" s="3" t="s">
        <v>222</v>
      </c>
      <c r="B26" s="3" t="s">
        <v>225</v>
      </c>
      <c r="C26" s="3" t="s">
        <v>200</v>
      </c>
      <c r="D26" s="3" t="s">
        <v>200</v>
      </c>
      <c r="E26" s="3" t="s">
        <v>200</v>
      </c>
      <c r="F26" s="3" t="s">
        <v>200</v>
      </c>
      <c r="G26" s="3" t="s">
        <v>200</v>
      </c>
      <c r="H26" s="3" t="s">
        <v>200</v>
      </c>
      <c r="I26" s="3">
        <v>0</v>
      </c>
      <c r="J26" s="3" t="s">
        <v>200</v>
      </c>
      <c r="K26" s="3" t="s">
        <v>200</v>
      </c>
      <c r="L26" s="3" t="s">
        <v>200</v>
      </c>
      <c r="M26" s="3" t="s">
        <v>200</v>
      </c>
      <c r="N26" s="3"/>
      <c r="O26" s="3"/>
    </row>
    <row r="27" spans="1:15" x14ac:dyDescent="0.25">
      <c r="A27" s="3" t="s">
        <v>222</v>
      </c>
      <c r="B27" s="3" t="s">
        <v>248</v>
      </c>
      <c r="C27" s="3" t="s">
        <v>200</v>
      </c>
      <c r="D27" s="3" t="s">
        <v>200</v>
      </c>
      <c r="E27" s="3" t="s">
        <v>200</v>
      </c>
      <c r="F27" s="3" t="s">
        <v>200</v>
      </c>
      <c r="G27" s="3" t="s">
        <v>200</v>
      </c>
      <c r="H27" s="3" t="s">
        <v>200</v>
      </c>
      <c r="I27" s="3" t="s">
        <v>200</v>
      </c>
      <c r="J27" s="3" t="s">
        <v>200</v>
      </c>
      <c r="K27" s="3" t="s">
        <v>200</v>
      </c>
      <c r="L27" s="3">
        <v>36.845730000000003</v>
      </c>
      <c r="M27" s="3" t="s">
        <v>200</v>
      </c>
      <c r="N27" s="3"/>
      <c r="O27" s="3"/>
    </row>
    <row r="28" spans="1:15" x14ac:dyDescent="0.25">
      <c r="A28" s="3" t="s">
        <v>228</v>
      </c>
      <c r="B28" s="3" t="s">
        <v>230</v>
      </c>
      <c r="C28" s="3" t="s">
        <v>200</v>
      </c>
      <c r="D28" s="3" t="s">
        <v>200</v>
      </c>
      <c r="E28" s="3" t="s">
        <v>200</v>
      </c>
      <c r="F28" s="3" t="s">
        <v>200</v>
      </c>
      <c r="G28" s="3" t="s">
        <v>200</v>
      </c>
      <c r="H28" s="3" t="s">
        <v>200</v>
      </c>
      <c r="I28" s="3" t="s">
        <v>200</v>
      </c>
      <c r="J28" s="3" t="s">
        <v>200</v>
      </c>
      <c r="K28" s="3" t="s">
        <v>200</v>
      </c>
      <c r="L28" s="3">
        <v>66.134749999999997</v>
      </c>
      <c r="M28" s="3" t="s">
        <v>200</v>
      </c>
      <c r="N28" s="3"/>
      <c r="O28" s="3"/>
    </row>
    <row r="29" spans="1:15" x14ac:dyDescent="0.25">
      <c r="A29" s="3" t="s">
        <v>228</v>
      </c>
      <c r="B29" s="3" t="s">
        <v>231</v>
      </c>
      <c r="C29" s="3" t="s">
        <v>200</v>
      </c>
      <c r="D29" s="3" t="s">
        <v>200</v>
      </c>
      <c r="E29" s="3" t="s">
        <v>200</v>
      </c>
      <c r="F29" s="3" t="s">
        <v>200</v>
      </c>
      <c r="G29" s="3" t="s">
        <v>200</v>
      </c>
      <c r="H29" s="3" t="s">
        <v>200</v>
      </c>
      <c r="I29" s="3" t="s">
        <v>200</v>
      </c>
      <c r="J29" s="3">
        <v>100</v>
      </c>
      <c r="K29" s="3" t="s">
        <v>200</v>
      </c>
      <c r="L29" s="3" t="s">
        <v>200</v>
      </c>
      <c r="M29" s="3" t="s">
        <v>200</v>
      </c>
      <c r="N29" s="3"/>
      <c r="O29" s="3"/>
    </row>
    <row r="30" spans="1:15" x14ac:dyDescent="0.25">
      <c r="A30" s="3" t="s">
        <v>228</v>
      </c>
      <c r="B30" s="3" t="s">
        <v>232</v>
      </c>
      <c r="C30" s="3" t="s">
        <v>200</v>
      </c>
      <c r="D30" s="3" t="s">
        <v>200</v>
      </c>
      <c r="E30" s="3" t="s">
        <v>200</v>
      </c>
      <c r="F30" s="3" t="s">
        <v>200</v>
      </c>
      <c r="G30" s="3" t="s">
        <v>200</v>
      </c>
      <c r="H30" s="3" t="s">
        <v>200</v>
      </c>
      <c r="I30" s="3">
        <v>100</v>
      </c>
      <c r="J30" s="3" t="s">
        <v>200</v>
      </c>
      <c r="K30" s="3">
        <v>100</v>
      </c>
      <c r="L30" s="3">
        <v>91.431399999999996</v>
      </c>
      <c r="M30" s="3" t="s">
        <v>200</v>
      </c>
      <c r="N30" s="3"/>
      <c r="O30" s="3"/>
    </row>
    <row r="31" spans="1:15" x14ac:dyDescent="0.25">
      <c r="A31" s="3" t="s">
        <v>228</v>
      </c>
      <c r="B31" s="3" t="s">
        <v>234</v>
      </c>
      <c r="C31" s="3" t="s">
        <v>200</v>
      </c>
      <c r="D31" s="3" t="s">
        <v>200</v>
      </c>
      <c r="E31" s="3" t="s">
        <v>200</v>
      </c>
      <c r="F31" s="3" t="s">
        <v>200</v>
      </c>
      <c r="G31" s="3" t="s">
        <v>200</v>
      </c>
      <c r="H31" s="3" t="s">
        <v>200</v>
      </c>
      <c r="I31" s="3" t="s">
        <v>200</v>
      </c>
      <c r="J31" s="3" t="s">
        <v>200</v>
      </c>
      <c r="K31" s="3">
        <v>48.409500000000001</v>
      </c>
      <c r="L31" s="3" t="s">
        <v>200</v>
      </c>
      <c r="M31" s="3" t="s">
        <v>200</v>
      </c>
      <c r="N31" s="3"/>
      <c r="O31" s="3"/>
    </row>
    <row r="32" spans="1:15" x14ac:dyDescent="0.25">
      <c r="A32" s="3" t="s">
        <v>228</v>
      </c>
      <c r="B32" s="3" t="s">
        <v>236</v>
      </c>
      <c r="C32" s="3" t="s">
        <v>200</v>
      </c>
      <c r="D32" s="3" t="s">
        <v>200</v>
      </c>
      <c r="E32" s="3" t="s">
        <v>200</v>
      </c>
      <c r="F32" s="3" t="s">
        <v>200</v>
      </c>
      <c r="G32" s="3" t="s">
        <v>200</v>
      </c>
      <c r="H32" s="3" t="s">
        <v>200</v>
      </c>
      <c r="I32" s="3">
        <v>77.292580000000001</v>
      </c>
      <c r="J32" s="3">
        <v>76.657380000000003</v>
      </c>
      <c r="K32" s="3" t="s">
        <v>200</v>
      </c>
      <c r="L32" s="3" t="s">
        <v>200</v>
      </c>
      <c r="M32" s="3" t="s">
        <v>200</v>
      </c>
      <c r="N32" s="3"/>
      <c r="O32" s="3"/>
    </row>
    <row r="33" spans="1:15" x14ac:dyDescent="0.25">
      <c r="A33" s="3" t="s">
        <v>228</v>
      </c>
      <c r="B33" s="3" t="s">
        <v>238</v>
      </c>
      <c r="C33" s="3" t="s">
        <v>200</v>
      </c>
      <c r="D33" s="3" t="s">
        <v>200</v>
      </c>
      <c r="E33" s="3" t="s">
        <v>200</v>
      </c>
      <c r="F33" s="3" t="s">
        <v>200</v>
      </c>
      <c r="G33" s="3" t="s">
        <v>200</v>
      </c>
      <c r="H33" s="3" t="s">
        <v>200</v>
      </c>
      <c r="I33" s="3" t="s">
        <v>200</v>
      </c>
      <c r="J33" s="3" t="s">
        <v>200</v>
      </c>
      <c r="K33" s="3" t="s">
        <v>200</v>
      </c>
      <c r="L33" s="3">
        <v>12.86192</v>
      </c>
      <c r="M33" s="3" t="s">
        <v>200</v>
      </c>
      <c r="N33" s="3"/>
      <c r="O33" s="3"/>
    </row>
    <row r="34" spans="1:15" x14ac:dyDescent="0.25">
      <c r="A34" s="3" t="s">
        <v>228</v>
      </c>
      <c r="B34" s="3" t="s">
        <v>240</v>
      </c>
      <c r="C34" s="3" t="s">
        <v>200</v>
      </c>
      <c r="D34" s="3" t="s">
        <v>200</v>
      </c>
      <c r="E34" s="3" t="s">
        <v>200</v>
      </c>
      <c r="F34" s="3" t="s">
        <v>200</v>
      </c>
      <c r="G34" s="3" t="s">
        <v>200</v>
      </c>
      <c r="H34" s="3" t="s">
        <v>200</v>
      </c>
      <c r="I34" s="3" t="s">
        <v>200</v>
      </c>
      <c r="J34" s="3">
        <v>77.978639999999999</v>
      </c>
      <c r="K34" s="3">
        <v>68.321359999999999</v>
      </c>
      <c r="L34" s="3">
        <v>57.072870000000002</v>
      </c>
      <c r="M34" s="3" t="s">
        <v>200</v>
      </c>
      <c r="N34" s="3"/>
      <c r="O34" s="3"/>
    </row>
    <row r="35" spans="1:15" x14ac:dyDescent="0.25">
      <c r="A35" s="3" t="s">
        <v>228</v>
      </c>
      <c r="B35" s="3" t="s">
        <v>241</v>
      </c>
      <c r="C35" s="3" t="s">
        <v>200</v>
      </c>
      <c r="D35" s="3" t="s">
        <v>200</v>
      </c>
      <c r="E35" s="3" t="s">
        <v>200</v>
      </c>
      <c r="F35" s="3" t="s">
        <v>200</v>
      </c>
      <c r="G35" s="3" t="s">
        <v>200</v>
      </c>
      <c r="H35" s="3" t="s">
        <v>200</v>
      </c>
      <c r="I35" s="3" t="s">
        <v>200</v>
      </c>
      <c r="J35" s="3" t="s">
        <v>200</v>
      </c>
      <c r="K35" s="3" t="s">
        <v>200</v>
      </c>
      <c r="L35" s="3">
        <v>15.68938</v>
      </c>
      <c r="M35" s="3" t="s">
        <v>200</v>
      </c>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182</v>
      </c>
    </row>
    <row r="8" spans="1:15" x14ac:dyDescent="0.25">
      <c r="A8" t="s">
        <v>183</v>
      </c>
    </row>
    <row r="9" spans="1:15" x14ac:dyDescent="0.25">
      <c r="A9" t="s">
        <v>243</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v>18.604649999999999</v>
      </c>
      <c r="E14" s="3">
        <v>31.87773</v>
      </c>
      <c r="F14" s="3" t="s">
        <v>200</v>
      </c>
      <c r="G14" s="3">
        <v>38.538209999999999</v>
      </c>
      <c r="H14" s="3">
        <v>100</v>
      </c>
      <c r="I14" s="3">
        <v>100</v>
      </c>
      <c r="J14" s="3">
        <v>100</v>
      </c>
      <c r="K14" s="3">
        <v>100</v>
      </c>
      <c r="L14" s="3">
        <v>63.554220000000001</v>
      </c>
      <c r="M14" s="3" t="s">
        <v>200</v>
      </c>
      <c r="N14" s="3"/>
      <c r="O14" s="3"/>
    </row>
    <row r="15" spans="1:15" x14ac:dyDescent="0.25">
      <c r="A15" s="3" t="s">
        <v>198</v>
      </c>
      <c r="B15" s="3" t="s">
        <v>201</v>
      </c>
      <c r="C15" s="3">
        <v>29.303280000000001</v>
      </c>
      <c r="D15" s="3">
        <v>40.819960000000002</v>
      </c>
      <c r="E15" s="3">
        <v>54.562040000000003</v>
      </c>
      <c r="F15" s="3" t="s">
        <v>200</v>
      </c>
      <c r="G15" s="3" t="s">
        <v>200</v>
      </c>
      <c r="H15" s="3">
        <v>47.387610000000002</v>
      </c>
      <c r="I15" s="3" t="s">
        <v>200</v>
      </c>
      <c r="J15" s="3">
        <v>47.109830000000002</v>
      </c>
      <c r="K15" s="3" t="s">
        <v>200</v>
      </c>
      <c r="L15" s="3" t="s">
        <v>200</v>
      </c>
      <c r="M15" s="3" t="s">
        <v>200</v>
      </c>
      <c r="N15" s="3"/>
      <c r="O15" s="3"/>
    </row>
    <row r="16" spans="1:15" x14ac:dyDescent="0.25">
      <c r="A16" s="3" t="s">
        <v>198</v>
      </c>
      <c r="B16" s="3" t="s">
        <v>202</v>
      </c>
      <c r="C16" s="3">
        <v>58.267719999999997</v>
      </c>
      <c r="D16" s="3">
        <v>76.811589999999995</v>
      </c>
      <c r="E16" s="3" t="s">
        <v>200</v>
      </c>
      <c r="F16" s="3">
        <v>48.611109999999996</v>
      </c>
      <c r="G16" s="3" t="s">
        <v>200</v>
      </c>
      <c r="H16" s="3" t="s">
        <v>200</v>
      </c>
      <c r="I16" s="3">
        <v>10.9589</v>
      </c>
      <c r="J16" s="3" t="s">
        <v>200</v>
      </c>
      <c r="K16" s="3" t="s">
        <v>200</v>
      </c>
      <c r="L16" s="3" t="s">
        <v>200</v>
      </c>
      <c r="M16" s="3" t="s">
        <v>200</v>
      </c>
      <c r="N16" s="3"/>
      <c r="O16" s="3"/>
    </row>
    <row r="17" spans="1:15" x14ac:dyDescent="0.25">
      <c r="A17" s="3" t="s">
        <v>198</v>
      </c>
      <c r="B17" s="3" t="s">
        <v>203</v>
      </c>
      <c r="C17" s="3">
        <v>89.705879999999993</v>
      </c>
      <c r="D17" s="3" t="s">
        <v>200</v>
      </c>
      <c r="E17" s="3">
        <v>100</v>
      </c>
      <c r="F17" s="3" t="s">
        <v>200</v>
      </c>
      <c r="G17" s="3" t="s">
        <v>200</v>
      </c>
      <c r="H17" s="3" t="s">
        <v>200</v>
      </c>
      <c r="I17" s="3" t="s">
        <v>200</v>
      </c>
      <c r="J17" s="3" t="s">
        <v>200</v>
      </c>
      <c r="K17" s="3" t="s">
        <v>200</v>
      </c>
      <c r="L17" s="3" t="s">
        <v>200</v>
      </c>
      <c r="M17" s="3" t="s">
        <v>200</v>
      </c>
      <c r="N17" s="3"/>
      <c r="O17" s="3"/>
    </row>
    <row r="18" spans="1:15" x14ac:dyDescent="0.25">
      <c r="A18" s="3" t="s">
        <v>198</v>
      </c>
      <c r="B18" s="3" t="s">
        <v>204</v>
      </c>
      <c r="C18" s="3">
        <v>5.2447600000000003</v>
      </c>
      <c r="D18" s="3" t="s">
        <v>200</v>
      </c>
      <c r="E18" s="3">
        <v>6.6783799999999998</v>
      </c>
      <c r="F18" s="3">
        <v>7.3937200000000001</v>
      </c>
      <c r="G18" s="3">
        <v>8.0645199999999999</v>
      </c>
      <c r="H18" s="3">
        <v>5.2631600000000001</v>
      </c>
      <c r="I18" s="3" t="s">
        <v>200</v>
      </c>
      <c r="J18" s="3" t="s">
        <v>200</v>
      </c>
      <c r="K18" s="3" t="s">
        <v>200</v>
      </c>
      <c r="L18" s="3" t="s">
        <v>200</v>
      </c>
      <c r="M18" s="3" t="s">
        <v>200</v>
      </c>
      <c r="N18" s="3"/>
      <c r="O18" s="3"/>
    </row>
    <row r="19" spans="1:15" x14ac:dyDescent="0.25">
      <c r="A19" s="3" t="s">
        <v>198</v>
      </c>
      <c r="B19" s="3" t="s">
        <v>205</v>
      </c>
      <c r="C19" s="3" t="s">
        <v>200</v>
      </c>
      <c r="D19" s="3" t="s">
        <v>200</v>
      </c>
      <c r="E19" s="3" t="s">
        <v>200</v>
      </c>
      <c r="F19" s="3" t="s">
        <v>200</v>
      </c>
      <c r="G19" s="3" t="s">
        <v>200</v>
      </c>
      <c r="H19" s="3">
        <v>86.462879999999998</v>
      </c>
      <c r="I19" s="3" t="s">
        <v>200</v>
      </c>
      <c r="J19" s="3" t="s">
        <v>200</v>
      </c>
      <c r="K19" s="3" t="s">
        <v>200</v>
      </c>
      <c r="L19" s="3" t="s">
        <v>200</v>
      </c>
      <c r="M19" s="3" t="s">
        <v>200</v>
      </c>
      <c r="N19" s="3"/>
      <c r="O19" s="3"/>
    </row>
    <row r="20" spans="1:15" x14ac:dyDescent="0.25">
      <c r="A20" s="3" t="s">
        <v>198</v>
      </c>
      <c r="B20" s="3" t="s">
        <v>206</v>
      </c>
      <c r="C20" s="3" t="s">
        <v>200</v>
      </c>
      <c r="D20" s="3" t="s">
        <v>200</v>
      </c>
      <c r="E20" s="3" t="s">
        <v>200</v>
      </c>
      <c r="F20" s="3" t="s">
        <v>200</v>
      </c>
      <c r="G20" s="3">
        <v>11.764709999999999</v>
      </c>
      <c r="H20" s="3">
        <v>23.68421</v>
      </c>
      <c r="I20" s="3" t="s">
        <v>200</v>
      </c>
      <c r="J20" s="3" t="s">
        <v>200</v>
      </c>
      <c r="K20" s="3" t="s">
        <v>200</v>
      </c>
      <c r="L20" s="3" t="s">
        <v>200</v>
      </c>
      <c r="M20" s="3" t="s">
        <v>200</v>
      </c>
      <c r="N20" s="3"/>
      <c r="O20" s="3"/>
    </row>
    <row r="21" spans="1:15" x14ac:dyDescent="0.25">
      <c r="A21" s="3" t="s">
        <v>207</v>
      </c>
      <c r="B21" s="3" t="s">
        <v>209</v>
      </c>
      <c r="C21" s="3">
        <v>50</v>
      </c>
      <c r="D21" s="3">
        <v>55</v>
      </c>
      <c r="E21" s="3">
        <v>47.826090000000001</v>
      </c>
      <c r="F21" s="3">
        <v>35.483870000000003</v>
      </c>
      <c r="G21" s="3">
        <v>31.428570000000001</v>
      </c>
      <c r="H21" s="3">
        <v>28.947369999999999</v>
      </c>
      <c r="I21" s="3" t="s">
        <v>200</v>
      </c>
      <c r="J21" s="3">
        <v>44.736840000000001</v>
      </c>
      <c r="K21" s="3">
        <v>47.692309999999999</v>
      </c>
      <c r="L21" s="3" t="s">
        <v>200</v>
      </c>
      <c r="M21" s="3" t="s">
        <v>200</v>
      </c>
      <c r="N21" s="3"/>
      <c r="O21" s="3"/>
    </row>
    <row r="22" spans="1:15" x14ac:dyDescent="0.25">
      <c r="A22" s="3" t="s">
        <v>207</v>
      </c>
      <c r="B22" s="3" t="s">
        <v>210</v>
      </c>
      <c r="C22" s="3" t="s">
        <v>200</v>
      </c>
      <c r="D22" s="3" t="s">
        <v>200</v>
      </c>
      <c r="E22" s="3">
        <v>75.595770000000002</v>
      </c>
      <c r="F22" s="3" t="s">
        <v>200</v>
      </c>
      <c r="G22" s="3">
        <v>90.00112</v>
      </c>
      <c r="H22" s="3" t="s">
        <v>200</v>
      </c>
      <c r="I22" s="3" t="s">
        <v>200</v>
      </c>
      <c r="J22" s="3" t="s">
        <v>200</v>
      </c>
      <c r="K22" s="3" t="s">
        <v>200</v>
      </c>
      <c r="L22" s="3" t="s">
        <v>200</v>
      </c>
      <c r="M22" s="3" t="s">
        <v>200</v>
      </c>
      <c r="N22" s="3"/>
      <c r="O22" s="3"/>
    </row>
    <row r="23" spans="1:15" x14ac:dyDescent="0.25">
      <c r="A23" s="3" t="s">
        <v>207</v>
      </c>
      <c r="B23" s="3" t="s">
        <v>211</v>
      </c>
      <c r="C23" s="3">
        <v>82.741119999999995</v>
      </c>
      <c r="D23" s="3" t="s">
        <v>200</v>
      </c>
      <c r="E23" s="3" t="s">
        <v>200</v>
      </c>
      <c r="F23" s="3" t="s">
        <v>200</v>
      </c>
      <c r="G23" s="3">
        <v>26.44135</v>
      </c>
      <c r="H23" s="3" t="s">
        <v>200</v>
      </c>
      <c r="I23" s="3" t="s">
        <v>200</v>
      </c>
      <c r="J23" s="3" t="s">
        <v>200</v>
      </c>
      <c r="K23" s="3" t="s">
        <v>200</v>
      </c>
      <c r="L23" s="3">
        <v>32.991390000000003</v>
      </c>
      <c r="M23" s="3" t="s">
        <v>200</v>
      </c>
      <c r="N23" s="3"/>
      <c r="O23" s="3"/>
    </row>
    <row r="24" spans="1:15" x14ac:dyDescent="0.25">
      <c r="A24" s="3" t="s">
        <v>207</v>
      </c>
      <c r="B24" s="3" t="s">
        <v>212</v>
      </c>
      <c r="C24" s="3" t="s">
        <v>200</v>
      </c>
      <c r="D24" s="3">
        <v>92.307689999999994</v>
      </c>
      <c r="E24" s="3">
        <v>100</v>
      </c>
      <c r="F24" s="3">
        <v>100</v>
      </c>
      <c r="G24" s="3">
        <v>100</v>
      </c>
      <c r="H24" s="3">
        <v>100</v>
      </c>
      <c r="I24" s="3">
        <v>100</v>
      </c>
      <c r="J24" s="3">
        <v>100</v>
      </c>
      <c r="K24" s="3">
        <v>100</v>
      </c>
      <c r="L24" s="3">
        <v>100</v>
      </c>
      <c r="M24" s="3" t="s">
        <v>200</v>
      </c>
      <c r="N24" s="3"/>
      <c r="O24" s="3"/>
    </row>
    <row r="25" spans="1:15" x14ac:dyDescent="0.25">
      <c r="A25" s="3" t="s">
        <v>207</v>
      </c>
      <c r="B25" s="3" t="s">
        <v>213</v>
      </c>
      <c r="C25" s="3" t="s">
        <v>200</v>
      </c>
      <c r="D25" s="3">
        <v>32.708689999999997</v>
      </c>
      <c r="E25" s="3" t="s">
        <v>200</v>
      </c>
      <c r="F25" s="3" t="s">
        <v>200</v>
      </c>
      <c r="G25" s="3" t="s">
        <v>200</v>
      </c>
      <c r="H25" s="3">
        <v>51.044499999999999</v>
      </c>
      <c r="I25" s="3">
        <v>52.659979999999997</v>
      </c>
      <c r="J25" s="3">
        <v>46.525239999999997</v>
      </c>
      <c r="K25" s="3">
        <v>44.969819999999999</v>
      </c>
      <c r="L25" s="3">
        <v>52.03022</v>
      </c>
      <c r="M25" s="3" t="s">
        <v>200</v>
      </c>
      <c r="N25" s="3"/>
      <c r="O25" s="3"/>
    </row>
    <row r="26" spans="1:15" x14ac:dyDescent="0.25">
      <c r="A26" s="3" t="s">
        <v>207</v>
      </c>
      <c r="B26" s="3" t="s">
        <v>214</v>
      </c>
      <c r="C26" s="3" t="s">
        <v>200</v>
      </c>
      <c r="D26" s="3">
        <v>0</v>
      </c>
      <c r="E26" s="3" t="s">
        <v>200</v>
      </c>
      <c r="F26" s="3">
        <v>0</v>
      </c>
      <c r="G26" s="3">
        <v>0</v>
      </c>
      <c r="H26" s="3">
        <v>0</v>
      </c>
      <c r="I26" s="3">
        <v>100</v>
      </c>
      <c r="J26" s="3">
        <v>100</v>
      </c>
      <c r="K26" s="3">
        <v>0</v>
      </c>
      <c r="L26" s="3">
        <v>100</v>
      </c>
      <c r="M26" s="3" t="s">
        <v>200</v>
      </c>
      <c r="N26" s="3"/>
      <c r="O26" s="3"/>
    </row>
    <row r="27" spans="1:15" x14ac:dyDescent="0.25">
      <c r="A27" s="3" t="s">
        <v>207</v>
      </c>
      <c r="B27" s="3" t="s">
        <v>215</v>
      </c>
      <c r="C27" s="3" t="s">
        <v>200</v>
      </c>
      <c r="D27" s="3">
        <v>32.488819999999997</v>
      </c>
      <c r="E27" s="3" t="s">
        <v>200</v>
      </c>
      <c r="F27" s="3" t="s">
        <v>200</v>
      </c>
      <c r="G27" s="3" t="s">
        <v>200</v>
      </c>
      <c r="H27" s="3" t="s">
        <v>200</v>
      </c>
      <c r="I27" s="3" t="s">
        <v>200</v>
      </c>
      <c r="J27" s="3" t="s">
        <v>200</v>
      </c>
      <c r="K27" s="3" t="s">
        <v>200</v>
      </c>
      <c r="L27" s="3" t="s">
        <v>200</v>
      </c>
      <c r="M27" s="3" t="s">
        <v>200</v>
      </c>
      <c r="N27" s="3"/>
      <c r="O27" s="3"/>
    </row>
    <row r="28" spans="1:15" x14ac:dyDescent="0.25">
      <c r="A28" s="3" t="s">
        <v>207</v>
      </c>
      <c r="B28" s="3" t="s">
        <v>216</v>
      </c>
      <c r="C28" s="3" t="s">
        <v>200</v>
      </c>
      <c r="D28" s="3" t="s">
        <v>200</v>
      </c>
      <c r="E28" s="3" t="s">
        <v>200</v>
      </c>
      <c r="F28" s="3" t="s">
        <v>200</v>
      </c>
      <c r="G28" s="3" t="s">
        <v>200</v>
      </c>
      <c r="H28" s="3" t="s">
        <v>200</v>
      </c>
      <c r="I28" s="3" t="s">
        <v>200</v>
      </c>
      <c r="J28" s="3">
        <v>34.947090000000003</v>
      </c>
      <c r="K28" s="3" t="s">
        <v>200</v>
      </c>
      <c r="L28" s="3" t="s">
        <v>200</v>
      </c>
      <c r="M28" s="3" t="s">
        <v>200</v>
      </c>
      <c r="N28" s="3"/>
      <c r="O28" s="3"/>
    </row>
    <row r="29" spans="1:15" x14ac:dyDescent="0.25">
      <c r="A29" s="3" t="s">
        <v>207</v>
      </c>
      <c r="B29" s="3" t="s">
        <v>217</v>
      </c>
      <c r="C29" s="3">
        <v>6.5237800000000004</v>
      </c>
      <c r="D29" s="3" t="s">
        <v>200</v>
      </c>
      <c r="E29" s="3" t="s">
        <v>200</v>
      </c>
      <c r="F29" s="3" t="s">
        <v>200</v>
      </c>
      <c r="G29" s="3">
        <v>22.006699999999999</v>
      </c>
      <c r="H29" s="3" t="s">
        <v>200</v>
      </c>
      <c r="I29" s="3">
        <v>39.80603</v>
      </c>
      <c r="J29" s="3" t="s">
        <v>200</v>
      </c>
      <c r="K29" s="3" t="s">
        <v>200</v>
      </c>
      <c r="L29" s="3" t="s">
        <v>200</v>
      </c>
      <c r="M29" s="3" t="s">
        <v>200</v>
      </c>
      <c r="N29" s="3"/>
      <c r="O29" s="3"/>
    </row>
    <row r="30" spans="1:15" x14ac:dyDescent="0.25">
      <c r="A30" s="3" t="s">
        <v>218</v>
      </c>
      <c r="B30" s="3" t="s">
        <v>219</v>
      </c>
      <c r="C30" s="3" t="s">
        <v>200</v>
      </c>
      <c r="D30" s="3" t="s">
        <v>200</v>
      </c>
      <c r="E30" s="3" t="s">
        <v>200</v>
      </c>
      <c r="F30" s="3" t="s">
        <v>200</v>
      </c>
      <c r="G30" s="3" t="s">
        <v>200</v>
      </c>
      <c r="H30" s="3" t="s">
        <v>200</v>
      </c>
      <c r="I30" s="3">
        <v>23.29749</v>
      </c>
      <c r="J30" s="3" t="s">
        <v>200</v>
      </c>
      <c r="K30" s="3" t="s">
        <v>200</v>
      </c>
      <c r="L30" s="3">
        <v>73.793099999999995</v>
      </c>
      <c r="M30" s="3" t="s">
        <v>200</v>
      </c>
      <c r="N30" s="3"/>
      <c r="O30" s="3"/>
    </row>
    <row r="31" spans="1:15" x14ac:dyDescent="0.25">
      <c r="A31" s="3" t="s">
        <v>218</v>
      </c>
      <c r="B31" s="3" t="s">
        <v>220</v>
      </c>
      <c r="C31" s="3">
        <v>100</v>
      </c>
      <c r="D31" s="3" t="s">
        <v>200</v>
      </c>
      <c r="E31" s="3">
        <v>100</v>
      </c>
      <c r="F31" s="3" t="s">
        <v>200</v>
      </c>
      <c r="G31" s="3" t="s">
        <v>200</v>
      </c>
      <c r="H31" s="3" t="s">
        <v>200</v>
      </c>
      <c r="I31" s="3" t="s">
        <v>200</v>
      </c>
      <c r="J31" s="3" t="s">
        <v>200</v>
      </c>
      <c r="K31" s="3" t="s">
        <v>200</v>
      </c>
      <c r="L31" s="3" t="s">
        <v>200</v>
      </c>
      <c r="M31" s="3" t="s">
        <v>200</v>
      </c>
      <c r="N31" s="3"/>
      <c r="O31" s="3"/>
    </row>
    <row r="32" spans="1:15" x14ac:dyDescent="0.25">
      <c r="A32" s="3" t="s">
        <v>218</v>
      </c>
      <c r="B32" s="3" t="s">
        <v>221</v>
      </c>
      <c r="C32" s="3" t="s">
        <v>200</v>
      </c>
      <c r="D32" s="3" t="s">
        <v>200</v>
      </c>
      <c r="E32" s="3" t="s">
        <v>200</v>
      </c>
      <c r="F32" s="3" t="s">
        <v>200</v>
      </c>
      <c r="G32" s="3" t="s">
        <v>200</v>
      </c>
      <c r="H32" s="3" t="s">
        <v>200</v>
      </c>
      <c r="I32" s="3">
        <v>100</v>
      </c>
      <c r="J32" s="3" t="s">
        <v>200</v>
      </c>
      <c r="K32" s="3" t="s">
        <v>200</v>
      </c>
      <c r="L32" s="3" t="s">
        <v>200</v>
      </c>
      <c r="M32" s="3" t="s">
        <v>200</v>
      </c>
      <c r="N32" s="3"/>
      <c r="O32" s="3"/>
    </row>
    <row r="33" spans="1:15" x14ac:dyDescent="0.25">
      <c r="A33" s="3" t="s">
        <v>222</v>
      </c>
      <c r="B33" s="3" t="s">
        <v>223</v>
      </c>
      <c r="C33" s="3">
        <v>43.153869999999998</v>
      </c>
      <c r="D33" s="3">
        <v>42.217089999999999</v>
      </c>
      <c r="E33" s="3" t="s">
        <v>200</v>
      </c>
      <c r="F33" s="3" t="s">
        <v>200</v>
      </c>
      <c r="G33" s="3" t="s">
        <v>200</v>
      </c>
      <c r="H33" s="3" t="s">
        <v>200</v>
      </c>
      <c r="I33" s="3" t="s">
        <v>200</v>
      </c>
      <c r="J33" s="3" t="s">
        <v>200</v>
      </c>
      <c r="K33" s="3" t="s">
        <v>200</v>
      </c>
      <c r="L33" s="3" t="s">
        <v>200</v>
      </c>
      <c r="M33" s="3" t="s">
        <v>200</v>
      </c>
      <c r="N33" s="3"/>
      <c r="O33" s="3"/>
    </row>
    <row r="34" spans="1:15" x14ac:dyDescent="0.25">
      <c r="A34" s="3" t="s">
        <v>222</v>
      </c>
      <c r="B34" s="3" t="s">
        <v>224</v>
      </c>
      <c r="C34" s="3" t="s">
        <v>200</v>
      </c>
      <c r="D34" s="3" t="s">
        <v>200</v>
      </c>
      <c r="E34" s="3">
        <v>54.545450000000002</v>
      </c>
      <c r="F34" s="3">
        <v>56.097560000000001</v>
      </c>
      <c r="G34" s="3" t="s">
        <v>200</v>
      </c>
      <c r="H34" s="3" t="s">
        <v>200</v>
      </c>
      <c r="I34" s="3" t="s">
        <v>200</v>
      </c>
      <c r="J34" s="3" t="s">
        <v>200</v>
      </c>
      <c r="K34" s="3" t="s">
        <v>200</v>
      </c>
      <c r="L34" s="3" t="s">
        <v>200</v>
      </c>
      <c r="M34" s="3" t="s">
        <v>200</v>
      </c>
      <c r="N34" s="3"/>
      <c r="O34" s="3"/>
    </row>
    <row r="35" spans="1:15" x14ac:dyDescent="0.25">
      <c r="A35" s="3" t="s">
        <v>222</v>
      </c>
      <c r="B35" s="3" t="s">
        <v>225</v>
      </c>
      <c r="C35" s="3">
        <v>60.576920000000001</v>
      </c>
      <c r="D35" s="3">
        <v>56.410260000000001</v>
      </c>
      <c r="E35" s="3" t="s">
        <v>200</v>
      </c>
      <c r="F35" s="3" t="s">
        <v>200</v>
      </c>
      <c r="G35" s="3" t="s">
        <v>200</v>
      </c>
      <c r="H35" s="3" t="s">
        <v>200</v>
      </c>
      <c r="I35" s="3" t="s">
        <v>200</v>
      </c>
      <c r="J35" s="3" t="s">
        <v>200</v>
      </c>
      <c r="K35" s="3" t="s">
        <v>200</v>
      </c>
      <c r="L35" s="3" t="s">
        <v>200</v>
      </c>
      <c r="M35" s="3" t="s">
        <v>200</v>
      </c>
      <c r="N35" s="3"/>
      <c r="O35" s="3"/>
    </row>
    <row r="36" spans="1:15" x14ac:dyDescent="0.25">
      <c r="A36" s="3" t="s">
        <v>222</v>
      </c>
      <c r="B36" s="3" t="s">
        <v>226</v>
      </c>
      <c r="C36" s="3" t="s">
        <v>200</v>
      </c>
      <c r="D36" s="3" t="s">
        <v>200</v>
      </c>
      <c r="E36" s="3" t="s">
        <v>200</v>
      </c>
      <c r="F36" s="3" t="s">
        <v>200</v>
      </c>
      <c r="G36" s="3" t="s">
        <v>200</v>
      </c>
      <c r="H36" s="3">
        <v>100</v>
      </c>
      <c r="I36" s="3" t="s">
        <v>200</v>
      </c>
      <c r="J36" s="3" t="s">
        <v>200</v>
      </c>
      <c r="K36" s="3" t="s">
        <v>200</v>
      </c>
      <c r="L36" s="3" t="s">
        <v>200</v>
      </c>
      <c r="M36" s="3" t="s">
        <v>200</v>
      </c>
      <c r="N36" s="3"/>
      <c r="O36" s="3"/>
    </row>
    <row r="37" spans="1:15" x14ac:dyDescent="0.25">
      <c r="A37" s="3" t="s">
        <v>222</v>
      </c>
      <c r="B37" s="3" t="s">
        <v>227</v>
      </c>
      <c r="C37" s="3" t="s">
        <v>200</v>
      </c>
      <c r="D37" s="3" t="s">
        <v>200</v>
      </c>
      <c r="E37" s="3">
        <v>77.728610000000003</v>
      </c>
      <c r="F37" s="3">
        <v>46.298789999999997</v>
      </c>
      <c r="G37" s="3" t="s">
        <v>200</v>
      </c>
      <c r="H37" s="3" t="s">
        <v>200</v>
      </c>
      <c r="I37" s="3" t="s">
        <v>200</v>
      </c>
      <c r="J37" s="3" t="s">
        <v>200</v>
      </c>
      <c r="K37" s="3" t="s">
        <v>200</v>
      </c>
      <c r="L37" s="3" t="s">
        <v>200</v>
      </c>
      <c r="M37" s="3" t="s">
        <v>200</v>
      </c>
      <c r="N37" s="3"/>
      <c r="O37" s="3"/>
    </row>
    <row r="38" spans="1:15" x14ac:dyDescent="0.25">
      <c r="A38" s="3" t="s">
        <v>228</v>
      </c>
      <c r="B38" s="3" t="s">
        <v>229</v>
      </c>
      <c r="C38" s="3" t="s">
        <v>200</v>
      </c>
      <c r="D38" s="3" t="s">
        <v>200</v>
      </c>
      <c r="E38" s="3">
        <v>41.697690000000001</v>
      </c>
      <c r="F38" s="3" t="s">
        <v>200</v>
      </c>
      <c r="G38" s="3" t="s">
        <v>200</v>
      </c>
      <c r="H38" s="3" t="s">
        <v>200</v>
      </c>
      <c r="I38" s="3">
        <v>36.76379</v>
      </c>
      <c r="J38" s="3">
        <v>27.64228</v>
      </c>
      <c r="K38" s="3">
        <v>27.227450000000001</v>
      </c>
      <c r="L38" s="3">
        <v>62.415649999999999</v>
      </c>
      <c r="M38" s="3" t="s">
        <v>200</v>
      </c>
      <c r="N38" s="3"/>
      <c r="O38" s="3"/>
    </row>
    <row r="39" spans="1:15" x14ac:dyDescent="0.25">
      <c r="A39" s="3" t="s">
        <v>228</v>
      </c>
      <c r="B39" s="3" t="s">
        <v>230</v>
      </c>
      <c r="C39" s="3" t="s">
        <v>200</v>
      </c>
      <c r="D39" s="3">
        <v>76.485789999999994</v>
      </c>
      <c r="E39" s="3" t="s">
        <v>200</v>
      </c>
      <c r="F39" s="3" t="s">
        <v>200</v>
      </c>
      <c r="G39" s="3" t="s">
        <v>200</v>
      </c>
      <c r="H39" s="3" t="s">
        <v>200</v>
      </c>
      <c r="I39" s="3" t="s">
        <v>200</v>
      </c>
      <c r="J39" s="3">
        <v>53.112029999999997</v>
      </c>
      <c r="K39" s="3">
        <v>59.713169999999998</v>
      </c>
      <c r="L39" s="3">
        <v>63.04945</v>
      </c>
      <c r="M39" s="3" t="s">
        <v>200</v>
      </c>
      <c r="N39" s="3"/>
      <c r="O39" s="3"/>
    </row>
    <row r="40" spans="1:15" x14ac:dyDescent="0.25">
      <c r="A40" s="3" t="s">
        <v>228</v>
      </c>
      <c r="B40" s="3" t="s">
        <v>231</v>
      </c>
      <c r="C40" s="3">
        <v>0</v>
      </c>
      <c r="D40" s="3">
        <v>0</v>
      </c>
      <c r="E40" s="3">
        <v>0</v>
      </c>
      <c r="F40" s="3" t="s">
        <v>200</v>
      </c>
      <c r="G40" s="3">
        <v>0</v>
      </c>
      <c r="H40" s="3" t="s">
        <v>200</v>
      </c>
      <c r="I40" s="3">
        <v>0</v>
      </c>
      <c r="J40" s="3">
        <v>0</v>
      </c>
      <c r="K40" s="3">
        <v>0</v>
      </c>
      <c r="L40" s="3" t="s">
        <v>200</v>
      </c>
      <c r="M40" s="3" t="s">
        <v>200</v>
      </c>
      <c r="N40" s="3"/>
      <c r="O40" s="3"/>
    </row>
    <row r="41" spans="1:15" x14ac:dyDescent="0.25">
      <c r="A41" s="3" t="s">
        <v>228</v>
      </c>
      <c r="B41" s="3" t="s">
        <v>232</v>
      </c>
      <c r="C41" s="3" t="s">
        <v>200</v>
      </c>
      <c r="D41" s="3">
        <v>100</v>
      </c>
      <c r="E41" s="3">
        <v>93.273539999999997</v>
      </c>
      <c r="F41" s="3">
        <v>80.61224</v>
      </c>
      <c r="G41" s="3">
        <v>83.549779999999998</v>
      </c>
      <c r="H41" s="3">
        <v>100</v>
      </c>
      <c r="I41" s="3">
        <v>100</v>
      </c>
      <c r="J41" s="3">
        <v>100</v>
      </c>
      <c r="K41" s="3">
        <v>100</v>
      </c>
      <c r="L41" s="3">
        <v>100</v>
      </c>
      <c r="M41" s="3" t="s">
        <v>200</v>
      </c>
      <c r="N41" s="3"/>
      <c r="O41" s="3"/>
    </row>
    <row r="42" spans="1:15" x14ac:dyDescent="0.25">
      <c r="A42" s="3" t="s">
        <v>228</v>
      </c>
      <c r="B42" s="3" t="s">
        <v>233</v>
      </c>
      <c r="C42" s="3" t="s">
        <v>200</v>
      </c>
      <c r="D42" s="3" t="s">
        <v>200</v>
      </c>
      <c r="E42" s="3" t="s">
        <v>200</v>
      </c>
      <c r="F42" s="3">
        <v>70.356819999999999</v>
      </c>
      <c r="G42" s="3">
        <v>76.876620000000003</v>
      </c>
      <c r="H42" s="3">
        <v>72.459890000000001</v>
      </c>
      <c r="I42" s="3" t="s">
        <v>200</v>
      </c>
      <c r="J42" s="3">
        <v>72.492630000000005</v>
      </c>
      <c r="K42" s="3" t="s">
        <v>200</v>
      </c>
      <c r="L42" s="3" t="s">
        <v>200</v>
      </c>
      <c r="M42" s="3" t="s">
        <v>200</v>
      </c>
      <c r="N42" s="3"/>
      <c r="O42" s="3"/>
    </row>
    <row r="43" spans="1:15" x14ac:dyDescent="0.25">
      <c r="A43" s="3" t="s">
        <v>228</v>
      </c>
      <c r="B43" s="3" t="s">
        <v>234</v>
      </c>
      <c r="C43" s="3">
        <v>22.768840000000001</v>
      </c>
      <c r="D43" s="3">
        <v>22.770379999999999</v>
      </c>
      <c r="E43" s="3">
        <v>30.746269999999999</v>
      </c>
      <c r="F43" s="3">
        <v>33.890720000000002</v>
      </c>
      <c r="G43" s="3">
        <v>38.243490000000001</v>
      </c>
      <c r="H43" s="3">
        <v>42.850810000000003</v>
      </c>
      <c r="I43" s="3" t="s">
        <v>200</v>
      </c>
      <c r="J43" s="3" t="s">
        <v>200</v>
      </c>
      <c r="K43" s="3">
        <v>51.471690000000002</v>
      </c>
      <c r="L43" s="3">
        <v>57.578760000000003</v>
      </c>
      <c r="M43" s="3" t="s">
        <v>200</v>
      </c>
      <c r="N43" s="3"/>
      <c r="O43" s="3"/>
    </row>
    <row r="44" spans="1:15" x14ac:dyDescent="0.25">
      <c r="A44" s="3" t="s">
        <v>228</v>
      </c>
      <c r="B44" s="3" t="s">
        <v>235</v>
      </c>
      <c r="C44" s="3">
        <v>27.835049999999999</v>
      </c>
      <c r="D44" s="3" t="s">
        <v>200</v>
      </c>
      <c r="E44" s="3" t="s">
        <v>200</v>
      </c>
      <c r="F44" s="3" t="s">
        <v>200</v>
      </c>
      <c r="G44" s="3" t="s">
        <v>200</v>
      </c>
      <c r="H44" s="3" t="s">
        <v>200</v>
      </c>
      <c r="I44" s="3" t="s">
        <v>200</v>
      </c>
      <c r="J44" s="3" t="s">
        <v>200</v>
      </c>
      <c r="K44" s="3" t="s">
        <v>200</v>
      </c>
      <c r="L44" s="3" t="s">
        <v>200</v>
      </c>
      <c r="M44" s="3" t="s">
        <v>200</v>
      </c>
      <c r="N44" s="3"/>
      <c r="O44" s="3"/>
    </row>
    <row r="45" spans="1:15" x14ac:dyDescent="0.25">
      <c r="A45" s="3" t="s">
        <v>228</v>
      </c>
      <c r="B45" s="3" t="s">
        <v>236</v>
      </c>
      <c r="C45" s="3" t="s">
        <v>200</v>
      </c>
      <c r="D45" s="3" t="s">
        <v>200</v>
      </c>
      <c r="E45" s="3" t="s">
        <v>200</v>
      </c>
      <c r="F45" s="3" t="s">
        <v>200</v>
      </c>
      <c r="G45" s="3" t="s">
        <v>200</v>
      </c>
      <c r="H45" s="3" t="s">
        <v>200</v>
      </c>
      <c r="I45" s="3">
        <v>48.653910000000003</v>
      </c>
      <c r="J45" s="3">
        <v>51.255800000000001</v>
      </c>
      <c r="K45" s="3" t="s">
        <v>200</v>
      </c>
      <c r="L45" s="3" t="s">
        <v>200</v>
      </c>
      <c r="M45" s="3" t="s">
        <v>200</v>
      </c>
      <c r="N45" s="3"/>
      <c r="O45" s="3"/>
    </row>
    <row r="46" spans="1:15" x14ac:dyDescent="0.25">
      <c r="A46" s="3" t="s">
        <v>228</v>
      </c>
      <c r="B46" s="3" t="s">
        <v>237</v>
      </c>
      <c r="C46" s="3" t="s">
        <v>200</v>
      </c>
      <c r="D46" s="3">
        <v>82.524270000000001</v>
      </c>
      <c r="E46" s="3" t="s">
        <v>200</v>
      </c>
      <c r="F46" s="3" t="s">
        <v>200</v>
      </c>
      <c r="G46" s="3" t="s">
        <v>200</v>
      </c>
      <c r="H46" s="3" t="s">
        <v>200</v>
      </c>
      <c r="I46" s="3" t="s">
        <v>200</v>
      </c>
      <c r="J46" s="3" t="s">
        <v>200</v>
      </c>
      <c r="K46" s="3" t="s">
        <v>200</v>
      </c>
      <c r="L46" s="3" t="s">
        <v>200</v>
      </c>
      <c r="M46" s="3" t="s">
        <v>200</v>
      </c>
      <c r="N46" s="3"/>
      <c r="O46" s="3"/>
    </row>
    <row r="47" spans="1:15" x14ac:dyDescent="0.25">
      <c r="A47" s="3" t="s">
        <v>228</v>
      </c>
      <c r="B47" s="3" t="s">
        <v>238</v>
      </c>
      <c r="C47" s="3">
        <v>93.167699999999996</v>
      </c>
      <c r="D47" s="3" t="s">
        <v>200</v>
      </c>
      <c r="E47" s="3" t="s">
        <v>200</v>
      </c>
      <c r="F47" s="3" t="s">
        <v>200</v>
      </c>
      <c r="G47" s="3" t="s">
        <v>200</v>
      </c>
      <c r="H47" s="3" t="s">
        <v>200</v>
      </c>
      <c r="I47" s="3" t="s">
        <v>200</v>
      </c>
      <c r="J47" s="3" t="s">
        <v>200</v>
      </c>
      <c r="K47" s="3">
        <v>25.061430000000001</v>
      </c>
      <c r="L47" s="3" t="s">
        <v>200</v>
      </c>
      <c r="M47" s="3" t="s">
        <v>200</v>
      </c>
      <c r="N47" s="3"/>
      <c r="O47" s="3"/>
    </row>
    <row r="48" spans="1:15" x14ac:dyDescent="0.25">
      <c r="A48" s="3" t="s">
        <v>228</v>
      </c>
      <c r="B48" s="3" t="s">
        <v>239</v>
      </c>
      <c r="C48" s="3">
        <v>21.52778</v>
      </c>
      <c r="D48" s="3" t="s">
        <v>200</v>
      </c>
      <c r="E48" s="3">
        <v>29.46245</v>
      </c>
      <c r="F48" s="3">
        <v>33.551110000000001</v>
      </c>
      <c r="G48" s="3">
        <v>32.35915</v>
      </c>
      <c r="H48" s="3">
        <v>33.169710000000002</v>
      </c>
      <c r="I48" s="3" t="s">
        <v>200</v>
      </c>
      <c r="J48" s="3" t="s">
        <v>200</v>
      </c>
      <c r="K48" s="3" t="s">
        <v>200</v>
      </c>
      <c r="L48" s="3">
        <v>49.549210000000002</v>
      </c>
      <c r="M48" s="3" t="s">
        <v>200</v>
      </c>
      <c r="N48" s="3"/>
      <c r="O48" s="3"/>
    </row>
    <row r="49" spans="1:15" x14ac:dyDescent="0.25">
      <c r="A49" s="3" t="s">
        <v>228</v>
      </c>
      <c r="B49" s="3" t="s">
        <v>240</v>
      </c>
      <c r="C49" s="3" t="s">
        <v>200</v>
      </c>
      <c r="D49" s="3">
        <v>31.51042</v>
      </c>
      <c r="E49" s="3">
        <v>42.245989999999999</v>
      </c>
      <c r="F49" s="3">
        <v>34.357010000000002</v>
      </c>
      <c r="G49" s="3" t="s">
        <v>200</v>
      </c>
      <c r="H49" s="3">
        <v>44.070799999999998</v>
      </c>
      <c r="I49" s="3" t="s">
        <v>200</v>
      </c>
      <c r="J49" s="3" t="s">
        <v>200</v>
      </c>
      <c r="K49" s="3">
        <v>42.84404</v>
      </c>
      <c r="L49" s="3">
        <v>44.912790000000001</v>
      </c>
      <c r="M49" s="3" t="s">
        <v>200</v>
      </c>
      <c r="N49" s="3"/>
      <c r="O49" s="3"/>
    </row>
    <row r="50" spans="1:15" x14ac:dyDescent="0.25">
      <c r="A50" s="3" t="s">
        <v>228</v>
      </c>
      <c r="B50" s="3" t="s">
        <v>241</v>
      </c>
      <c r="C50" s="3">
        <v>40.517240000000001</v>
      </c>
      <c r="D50" s="3">
        <v>42.056069999999998</v>
      </c>
      <c r="E50" s="3">
        <v>62.015500000000003</v>
      </c>
      <c r="F50" s="3" t="s">
        <v>200</v>
      </c>
      <c r="G50" s="3" t="s">
        <v>200</v>
      </c>
      <c r="H50" s="3">
        <v>64.864859999999993</v>
      </c>
      <c r="I50" s="3" t="s">
        <v>200</v>
      </c>
      <c r="J50" s="3" t="s">
        <v>200</v>
      </c>
      <c r="K50" s="3">
        <v>63.28125</v>
      </c>
      <c r="L50" s="3">
        <v>72.527469999999994</v>
      </c>
      <c r="M50" s="3" t="s">
        <v>200</v>
      </c>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286</v>
      </c>
    </row>
    <row r="4" spans="1:15" x14ac:dyDescent="0.25">
      <c r="A4" t="s">
        <v>287</v>
      </c>
    </row>
    <row r="5" spans="1:15" ht="21" x14ac:dyDescent="0.35">
      <c r="A5" s="7" t="s">
        <v>180</v>
      </c>
    </row>
    <row r="6" spans="1:15" x14ac:dyDescent="0.25">
      <c r="A6" t="s">
        <v>288</v>
      </c>
    </row>
    <row r="7" spans="1:15" x14ac:dyDescent="0.25">
      <c r="A7" t="s">
        <v>289</v>
      </c>
    </row>
    <row r="8" spans="1:15" x14ac:dyDescent="0.25">
      <c r="A8" t="s">
        <v>290</v>
      </c>
    </row>
    <row r="9" spans="1:15" x14ac:dyDescent="0.25">
      <c r="A9" t="s">
        <v>299</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t="s">
        <v>200</v>
      </c>
      <c r="I14" s="3">
        <v>21.917809999999999</v>
      </c>
      <c r="J14" s="3">
        <v>21.917809999999999</v>
      </c>
      <c r="K14" s="3">
        <v>21.917809999999999</v>
      </c>
      <c r="L14" s="3" t="s">
        <v>200</v>
      </c>
      <c r="M14" s="3" t="s">
        <v>200</v>
      </c>
      <c r="N14" s="3"/>
      <c r="O14" s="3"/>
    </row>
    <row r="15" spans="1:15" x14ac:dyDescent="0.25">
      <c r="A15" s="3" t="s">
        <v>198</v>
      </c>
      <c r="B15" s="3" t="s">
        <v>204</v>
      </c>
      <c r="C15" s="3" t="s">
        <v>200</v>
      </c>
      <c r="D15" s="3" t="s">
        <v>200</v>
      </c>
      <c r="E15" s="3" t="s">
        <v>200</v>
      </c>
      <c r="F15" s="3" t="s">
        <v>200</v>
      </c>
      <c r="G15" s="3" t="s">
        <v>200</v>
      </c>
      <c r="H15" s="3">
        <v>0</v>
      </c>
      <c r="I15" s="3" t="s">
        <v>200</v>
      </c>
      <c r="J15" s="3" t="s">
        <v>200</v>
      </c>
      <c r="K15" s="3" t="s">
        <v>200</v>
      </c>
      <c r="L15" s="3" t="s">
        <v>200</v>
      </c>
      <c r="M15" s="3" t="s">
        <v>200</v>
      </c>
      <c r="N15" s="3"/>
      <c r="O15" s="3"/>
    </row>
    <row r="16" spans="1:15" x14ac:dyDescent="0.25">
      <c r="A16" s="3" t="s">
        <v>198</v>
      </c>
      <c r="B16" s="3" t="s">
        <v>206</v>
      </c>
      <c r="C16" s="3" t="s">
        <v>200</v>
      </c>
      <c r="D16" s="3" t="s">
        <v>200</v>
      </c>
      <c r="E16" s="3" t="s">
        <v>200</v>
      </c>
      <c r="F16" s="3" t="s">
        <v>200</v>
      </c>
      <c r="G16" s="3" t="s">
        <v>200</v>
      </c>
      <c r="H16" s="3" t="s">
        <v>200</v>
      </c>
      <c r="I16" s="3" t="s">
        <v>200</v>
      </c>
      <c r="J16" s="3">
        <v>100</v>
      </c>
      <c r="K16" s="3" t="s">
        <v>200</v>
      </c>
      <c r="L16" s="3" t="s">
        <v>200</v>
      </c>
      <c r="M16" s="3" t="s">
        <v>200</v>
      </c>
      <c r="N16" s="3"/>
      <c r="O16" s="3"/>
    </row>
    <row r="17" spans="1:15" x14ac:dyDescent="0.25">
      <c r="A17" s="3" t="s">
        <v>207</v>
      </c>
      <c r="B17" s="3" t="s">
        <v>209</v>
      </c>
      <c r="C17" s="3" t="s">
        <v>200</v>
      </c>
      <c r="D17" s="3" t="s">
        <v>200</v>
      </c>
      <c r="E17" s="3" t="s">
        <v>200</v>
      </c>
      <c r="F17" s="3" t="s">
        <v>200</v>
      </c>
      <c r="G17" s="3" t="s">
        <v>200</v>
      </c>
      <c r="H17" s="3" t="s">
        <v>200</v>
      </c>
      <c r="I17" s="3" t="s">
        <v>200</v>
      </c>
      <c r="J17" s="3">
        <v>11.11111</v>
      </c>
      <c r="K17" s="3">
        <v>10.34483</v>
      </c>
      <c r="L17" s="3" t="s">
        <v>200</v>
      </c>
      <c r="M17" s="3" t="s">
        <v>200</v>
      </c>
      <c r="N17" s="3"/>
      <c r="O17" s="3"/>
    </row>
    <row r="18" spans="1:15" x14ac:dyDescent="0.25">
      <c r="A18" s="3" t="s">
        <v>207</v>
      </c>
      <c r="B18" s="3" t="s">
        <v>212</v>
      </c>
      <c r="C18" s="3" t="s">
        <v>200</v>
      </c>
      <c r="D18" s="3" t="s">
        <v>200</v>
      </c>
      <c r="E18" s="3" t="s">
        <v>200</v>
      </c>
      <c r="F18" s="3" t="s">
        <v>200</v>
      </c>
      <c r="G18" s="3" t="s">
        <v>200</v>
      </c>
      <c r="H18" s="3" t="s">
        <v>200</v>
      </c>
      <c r="I18" s="3" t="s">
        <v>200</v>
      </c>
      <c r="J18" s="3" t="s">
        <v>200</v>
      </c>
      <c r="K18" s="3">
        <v>83.798879999999997</v>
      </c>
      <c r="L18" s="3">
        <v>85.635360000000006</v>
      </c>
      <c r="M18" s="3" t="s">
        <v>200</v>
      </c>
      <c r="N18" s="3"/>
      <c r="O18" s="3"/>
    </row>
    <row r="19" spans="1:15" x14ac:dyDescent="0.25">
      <c r="A19" s="3" t="s">
        <v>207</v>
      </c>
      <c r="B19" s="3" t="s">
        <v>213</v>
      </c>
      <c r="C19" s="3" t="s">
        <v>200</v>
      </c>
      <c r="D19" s="3" t="s">
        <v>200</v>
      </c>
      <c r="E19" s="3" t="s">
        <v>200</v>
      </c>
      <c r="F19" s="3" t="s">
        <v>200</v>
      </c>
      <c r="G19" s="3" t="s">
        <v>200</v>
      </c>
      <c r="H19" s="3">
        <v>47.426259999999999</v>
      </c>
      <c r="I19" s="3">
        <v>51.083240000000004</v>
      </c>
      <c r="J19" s="3" t="s">
        <v>200</v>
      </c>
      <c r="K19" s="3" t="s">
        <v>200</v>
      </c>
      <c r="L19" s="3">
        <v>78.834620000000001</v>
      </c>
      <c r="M19" s="3" t="s">
        <v>200</v>
      </c>
      <c r="N19" s="3"/>
      <c r="O19" s="3"/>
    </row>
    <row r="20" spans="1:15" x14ac:dyDescent="0.25">
      <c r="A20" s="3" t="s">
        <v>207</v>
      </c>
      <c r="B20" s="3" t="s">
        <v>214</v>
      </c>
      <c r="C20" s="3" t="s">
        <v>200</v>
      </c>
      <c r="D20" s="3" t="s">
        <v>200</v>
      </c>
      <c r="E20" s="3" t="s">
        <v>200</v>
      </c>
      <c r="F20" s="3" t="s">
        <v>200</v>
      </c>
      <c r="G20" s="3" t="s">
        <v>200</v>
      </c>
      <c r="H20" s="3" t="s">
        <v>200</v>
      </c>
      <c r="I20" s="3">
        <v>100</v>
      </c>
      <c r="J20" s="3">
        <v>100</v>
      </c>
      <c r="K20" s="3">
        <v>100</v>
      </c>
      <c r="L20" s="3">
        <v>100</v>
      </c>
      <c r="M20" s="3" t="s">
        <v>200</v>
      </c>
      <c r="N20" s="3"/>
      <c r="O20" s="3"/>
    </row>
    <row r="21" spans="1:15" x14ac:dyDescent="0.25">
      <c r="A21" s="3" t="s">
        <v>207</v>
      </c>
      <c r="B21" s="3" t="s">
        <v>261</v>
      </c>
      <c r="C21" s="3" t="s">
        <v>200</v>
      </c>
      <c r="D21" s="3" t="s">
        <v>200</v>
      </c>
      <c r="E21" s="3" t="s">
        <v>200</v>
      </c>
      <c r="F21" s="3" t="s">
        <v>200</v>
      </c>
      <c r="G21" s="3" t="s">
        <v>200</v>
      </c>
      <c r="H21" s="3" t="s">
        <v>200</v>
      </c>
      <c r="I21" s="3">
        <v>100</v>
      </c>
      <c r="J21" s="3" t="s">
        <v>200</v>
      </c>
      <c r="K21" s="3" t="s">
        <v>200</v>
      </c>
      <c r="L21" s="3" t="s">
        <v>200</v>
      </c>
      <c r="M21" s="3" t="s">
        <v>200</v>
      </c>
      <c r="N21" s="3"/>
      <c r="O21" s="3"/>
    </row>
    <row r="22" spans="1:15" x14ac:dyDescent="0.25">
      <c r="A22" s="3" t="s">
        <v>207</v>
      </c>
      <c r="B22" s="3" t="s">
        <v>216</v>
      </c>
      <c r="C22" s="3" t="s">
        <v>200</v>
      </c>
      <c r="D22" s="3" t="s">
        <v>200</v>
      </c>
      <c r="E22" s="3" t="s">
        <v>200</v>
      </c>
      <c r="F22" s="3" t="s">
        <v>200</v>
      </c>
      <c r="G22" s="3" t="s">
        <v>200</v>
      </c>
      <c r="H22" s="3" t="s">
        <v>200</v>
      </c>
      <c r="I22" s="3" t="s">
        <v>200</v>
      </c>
      <c r="J22" s="3">
        <v>59.119900000000001</v>
      </c>
      <c r="K22" s="3" t="s">
        <v>200</v>
      </c>
      <c r="L22" s="3" t="s">
        <v>200</v>
      </c>
      <c r="M22" s="3" t="s">
        <v>200</v>
      </c>
      <c r="N22" s="3"/>
      <c r="O22" s="3"/>
    </row>
    <row r="23" spans="1:15" x14ac:dyDescent="0.25">
      <c r="A23" s="3" t="s">
        <v>218</v>
      </c>
      <c r="B23" s="3" t="s">
        <v>219</v>
      </c>
      <c r="C23" s="3" t="s">
        <v>200</v>
      </c>
      <c r="D23" s="3" t="s">
        <v>200</v>
      </c>
      <c r="E23" s="3" t="s">
        <v>200</v>
      </c>
      <c r="F23" s="3" t="s">
        <v>200</v>
      </c>
      <c r="G23" s="3" t="s">
        <v>200</v>
      </c>
      <c r="H23" s="3" t="s">
        <v>200</v>
      </c>
      <c r="I23" s="3">
        <v>100</v>
      </c>
      <c r="J23" s="3" t="s">
        <v>200</v>
      </c>
      <c r="K23" s="3" t="s">
        <v>200</v>
      </c>
      <c r="L23" s="3" t="s">
        <v>200</v>
      </c>
      <c r="M23" s="3" t="s">
        <v>200</v>
      </c>
      <c r="N23" s="3"/>
      <c r="O23" s="3"/>
    </row>
    <row r="24" spans="1:15" x14ac:dyDescent="0.25">
      <c r="A24" s="3" t="s">
        <v>218</v>
      </c>
      <c r="B24" s="3" t="s">
        <v>220</v>
      </c>
      <c r="C24" s="3" t="s">
        <v>200</v>
      </c>
      <c r="D24" s="3" t="s">
        <v>200</v>
      </c>
      <c r="E24" s="3" t="s">
        <v>200</v>
      </c>
      <c r="F24" s="3" t="s">
        <v>200</v>
      </c>
      <c r="G24" s="3" t="s">
        <v>200</v>
      </c>
      <c r="H24" s="3" t="s">
        <v>200</v>
      </c>
      <c r="I24" s="3" t="s">
        <v>200</v>
      </c>
      <c r="J24" s="3">
        <v>97.957030000000003</v>
      </c>
      <c r="K24" s="3">
        <v>97.992099999999994</v>
      </c>
      <c r="L24" s="3">
        <v>95.031450000000007</v>
      </c>
      <c r="M24" s="3" t="s">
        <v>200</v>
      </c>
      <c r="N24" s="3"/>
      <c r="O24" s="3"/>
    </row>
    <row r="25" spans="1:15" x14ac:dyDescent="0.25">
      <c r="A25" s="3" t="s">
        <v>218</v>
      </c>
      <c r="B25" s="3" t="s">
        <v>221</v>
      </c>
      <c r="C25" s="3" t="s">
        <v>200</v>
      </c>
      <c r="D25" s="3" t="s">
        <v>200</v>
      </c>
      <c r="E25" s="3" t="s">
        <v>200</v>
      </c>
      <c r="F25" s="3" t="s">
        <v>200</v>
      </c>
      <c r="G25" s="3" t="s">
        <v>200</v>
      </c>
      <c r="H25" s="3" t="s">
        <v>200</v>
      </c>
      <c r="I25" s="3" t="s">
        <v>200</v>
      </c>
      <c r="J25" s="3">
        <v>100</v>
      </c>
      <c r="K25" s="3">
        <v>99.789919999999995</v>
      </c>
      <c r="L25" s="3" t="s">
        <v>200</v>
      </c>
      <c r="M25" s="3" t="s">
        <v>200</v>
      </c>
      <c r="N25" s="3"/>
      <c r="O25" s="3"/>
    </row>
    <row r="26" spans="1:15" x14ac:dyDescent="0.25">
      <c r="A26" s="3" t="s">
        <v>222</v>
      </c>
      <c r="B26" s="3" t="s">
        <v>225</v>
      </c>
      <c r="C26" s="3" t="s">
        <v>200</v>
      </c>
      <c r="D26" s="3" t="s">
        <v>200</v>
      </c>
      <c r="E26" s="3" t="s">
        <v>200</v>
      </c>
      <c r="F26" s="3" t="s">
        <v>200</v>
      </c>
      <c r="G26" s="3" t="s">
        <v>200</v>
      </c>
      <c r="H26" s="3" t="s">
        <v>200</v>
      </c>
      <c r="I26" s="3">
        <v>0</v>
      </c>
      <c r="J26" s="3" t="s">
        <v>200</v>
      </c>
      <c r="K26" s="3" t="s">
        <v>200</v>
      </c>
      <c r="L26" s="3" t="s">
        <v>200</v>
      </c>
      <c r="M26" s="3" t="s">
        <v>200</v>
      </c>
      <c r="N26" s="3"/>
      <c r="O26" s="3"/>
    </row>
    <row r="27" spans="1:15" x14ac:dyDescent="0.25">
      <c r="A27" s="3" t="s">
        <v>222</v>
      </c>
      <c r="B27" s="3" t="s">
        <v>248</v>
      </c>
      <c r="C27" s="3" t="s">
        <v>200</v>
      </c>
      <c r="D27" s="3" t="s">
        <v>200</v>
      </c>
      <c r="E27" s="3" t="s">
        <v>200</v>
      </c>
      <c r="F27" s="3" t="s">
        <v>200</v>
      </c>
      <c r="G27" s="3" t="s">
        <v>200</v>
      </c>
      <c r="H27" s="3" t="s">
        <v>200</v>
      </c>
      <c r="I27" s="3" t="s">
        <v>200</v>
      </c>
      <c r="J27" s="3" t="s">
        <v>200</v>
      </c>
      <c r="K27" s="3" t="s">
        <v>200</v>
      </c>
      <c r="L27" s="3">
        <v>36.845730000000003</v>
      </c>
      <c r="M27" s="3" t="s">
        <v>200</v>
      </c>
      <c r="N27" s="3"/>
      <c r="O27" s="3"/>
    </row>
    <row r="28" spans="1:15" x14ac:dyDescent="0.25">
      <c r="A28" s="3" t="s">
        <v>222</v>
      </c>
      <c r="B28" s="3" t="s">
        <v>251</v>
      </c>
      <c r="C28" s="3" t="s">
        <v>200</v>
      </c>
      <c r="D28" s="3" t="s">
        <v>200</v>
      </c>
      <c r="E28" s="3" t="s">
        <v>200</v>
      </c>
      <c r="F28" s="3" t="s">
        <v>200</v>
      </c>
      <c r="G28" s="3" t="s">
        <v>200</v>
      </c>
      <c r="H28" s="3" t="s">
        <v>200</v>
      </c>
      <c r="I28" s="3">
        <v>66.980019999999996</v>
      </c>
      <c r="J28" s="3" t="s">
        <v>200</v>
      </c>
      <c r="K28" s="3" t="s">
        <v>200</v>
      </c>
      <c r="L28" s="3" t="s">
        <v>200</v>
      </c>
      <c r="M28" s="3" t="s">
        <v>200</v>
      </c>
      <c r="N28" s="3"/>
      <c r="O28" s="3"/>
    </row>
    <row r="29" spans="1:15" x14ac:dyDescent="0.25">
      <c r="A29" s="3" t="s">
        <v>228</v>
      </c>
      <c r="B29" s="3" t="s">
        <v>230</v>
      </c>
      <c r="C29" s="3" t="s">
        <v>200</v>
      </c>
      <c r="D29" s="3" t="s">
        <v>200</v>
      </c>
      <c r="E29" s="3" t="s">
        <v>200</v>
      </c>
      <c r="F29" s="3" t="s">
        <v>200</v>
      </c>
      <c r="G29" s="3" t="s">
        <v>200</v>
      </c>
      <c r="H29" s="3" t="s">
        <v>200</v>
      </c>
      <c r="I29" s="3" t="s">
        <v>200</v>
      </c>
      <c r="J29" s="3" t="s">
        <v>200</v>
      </c>
      <c r="K29" s="3" t="s">
        <v>200</v>
      </c>
      <c r="L29" s="3">
        <v>47.95055</v>
      </c>
      <c r="M29" s="3" t="s">
        <v>200</v>
      </c>
      <c r="N29" s="3"/>
      <c r="O29" s="3"/>
    </row>
    <row r="30" spans="1:15" x14ac:dyDescent="0.25">
      <c r="A30" s="3" t="s">
        <v>228</v>
      </c>
      <c r="B30" s="3" t="s">
        <v>231</v>
      </c>
      <c r="C30" s="3" t="s">
        <v>200</v>
      </c>
      <c r="D30" s="3" t="s">
        <v>200</v>
      </c>
      <c r="E30" s="3" t="s">
        <v>200</v>
      </c>
      <c r="F30" s="3" t="s">
        <v>200</v>
      </c>
      <c r="G30" s="3" t="s">
        <v>200</v>
      </c>
      <c r="H30" s="3" t="s">
        <v>200</v>
      </c>
      <c r="I30" s="3" t="s">
        <v>200</v>
      </c>
      <c r="J30" s="3">
        <v>100</v>
      </c>
      <c r="K30" s="3" t="s">
        <v>200</v>
      </c>
      <c r="L30" s="3" t="s">
        <v>200</v>
      </c>
      <c r="M30" s="3" t="s">
        <v>200</v>
      </c>
      <c r="N30" s="3"/>
      <c r="O30" s="3"/>
    </row>
    <row r="31" spans="1:15" x14ac:dyDescent="0.25">
      <c r="A31" s="3" t="s">
        <v>228</v>
      </c>
      <c r="B31" s="3" t="s">
        <v>232</v>
      </c>
      <c r="C31" s="3" t="s">
        <v>200</v>
      </c>
      <c r="D31" s="3" t="s">
        <v>200</v>
      </c>
      <c r="E31" s="3" t="s">
        <v>200</v>
      </c>
      <c r="F31" s="3" t="s">
        <v>200</v>
      </c>
      <c r="G31" s="3" t="s">
        <v>200</v>
      </c>
      <c r="H31" s="3" t="s">
        <v>200</v>
      </c>
      <c r="I31" s="3" t="s">
        <v>200</v>
      </c>
      <c r="J31" s="3" t="s">
        <v>200</v>
      </c>
      <c r="K31" s="3">
        <v>100</v>
      </c>
      <c r="L31" s="3">
        <v>88.781009999999995</v>
      </c>
      <c r="M31" s="3" t="s">
        <v>200</v>
      </c>
      <c r="N31" s="3"/>
      <c r="O31" s="3"/>
    </row>
    <row r="32" spans="1:15" x14ac:dyDescent="0.25">
      <c r="A32" s="3" t="s">
        <v>228</v>
      </c>
      <c r="B32" s="3" t="s">
        <v>234</v>
      </c>
      <c r="C32" s="3" t="s">
        <v>200</v>
      </c>
      <c r="D32" s="3" t="s">
        <v>200</v>
      </c>
      <c r="E32" s="3" t="s">
        <v>200</v>
      </c>
      <c r="F32" s="3" t="s">
        <v>200</v>
      </c>
      <c r="G32" s="3" t="s">
        <v>200</v>
      </c>
      <c r="H32" s="3" t="s">
        <v>200</v>
      </c>
      <c r="I32" s="3" t="s">
        <v>200</v>
      </c>
      <c r="J32" s="3" t="s">
        <v>200</v>
      </c>
      <c r="K32" s="3">
        <v>45.105220000000003</v>
      </c>
      <c r="L32" s="3" t="s">
        <v>200</v>
      </c>
      <c r="M32" s="3" t="s">
        <v>200</v>
      </c>
      <c r="N32" s="3"/>
      <c r="O32" s="3"/>
    </row>
    <row r="33" spans="1:15" x14ac:dyDescent="0.25">
      <c r="A33" s="3" t="s">
        <v>228</v>
      </c>
      <c r="B33" s="3" t="s">
        <v>236</v>
      </c>
      <c r="C33" s="3" t="s">
        <v>200</v>
      </c>
      <c r="D33" s="3" t="s">
        <v>200</v>
      </c>
      <c r="E33" s="3" t="s">
        <v>200</v>
      </c>
      <c r="F33" s="3" t="s">
        <v>200</v>
      </c>
      <c r="G33" s="3" t="s">
        <v>200</v>
      </c>
      <c r="H33" s="3" t="s">
        <v>200</v>
      </c>
      <c r="I33" s="3">
        <v>79.53125</v>
      </c>
      <c r="J33" s="3">
        <v>77.864990000000006</v>
      </c>
      <c r="K33" s="3" t="s">
        <v>200</v>
      </c>
      <c r="L33" s="3" t="s">
        <v>200</v>
      </c>
      <c r="M33" s="3" t="s">
        <v>200</v>
      </c>
      <c r="N33" s="3"/>
      <c r="O33" s="3"/>
    </row>
    <row r="34" spans="1:15" x14ac:dyDescent="0.25">
      <c r="A34" s="3" t="s">
        <v>228</v>
      </c>
      <c r="B34" s="3" t="s">
        <v>238</v>
      </c>
      <c r="C34" s="3" t="s">
        <v>200</v>
      </c>
      <c r="D34" s="3" t="s">
        <v>200</v>
      </c>
      <c r="E34" s="3" t="s">
        <v>200</v>
      </c>
      <c r="F34" s="3" t="s">
        <v>200</v>
      </c>
      <c r="G34" s="3" t="s">
        <v>200</v>
      </c>
      <c r="H34" s="3" t="s">
        <v>200</v>
      </c>
      <c r="I34" s="3" t="s">
        <v>200</v>
      </c>
      <c r="J34" s="3" t="s">
        <v>200</v>
      </c>
      <c r="K34" s="3" t="s">
        <v>200</v>
      </c>
      <c r="L34" s="3">
        <v>22.105260000000001</v>
      </c>
      <c r="M34" s="3" t="s">
        <v>200</v>
      </c>
      <c r="N34" s="3"/>
      <c r="O34" s="3"/>
    </row>
    <row r="35" spans="1:15" x14ac:dyDescent="0.25">
      <c r="A35" s="3" t="s">
        <v>228</v>
      </c>
      <c r="B35" s="3" t="s">
        <v>240</v>
      </c>
      <c r="C35" s="3" t="s">
        <v>200</v>
      </c>
      <c r="D35" s="3" t="s">
        <v>200</v>
      </c>
      <c r="E35" s="3" t="s">
        <v>200</v>
      </c>
      <c r="F35" s="3" t="s">
        <v>200</v>
      </c>
      <c r="G35" s="3" t="s">
        <v>200</v>
      </c>
      <c r="H35" s="3" t="s">
        <v>200</v>
      </c>
      <c r="I35" s="3" t="s">
        <v>200</v>
      </c>
      <c r="J35" s="3">
        <v>77.306730000000002</v>
      </c>
      <c r="K35" s="3">
        <v>71.428569999999993</v>
      </c>
      <c r="L35" s="3">
        <v>63.081859999999999</v>
      </c>
      <c r="M35" s="3" t="s">
        <v>200</v>
      </c>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286</v>
      </c>
    </row>
    <row r="4" spans="1:15" x14ac:dyDescent="0.25">
      <c r="A4" t="s">
        <v>300</v>
      </c>
    </row>
    <row r="5" spans="1:15" ht="21" x14ac:dyDescent="0.35">
      <c r="A5" s="7" t="s">
        <v>180</v>
      </c>
    </row>
    <row r="6" spans="1:15" x14ac:dyDescent="0.25">
      <c r="A6" t="s">
        <v>288</v>
      </c>
    </row>
    <row r="7" spans="1:15" x14ac:dyDescent="0.25">
      <c r="A7" t="s">
        <v>289</v>
      </c>
    </row>
    <row r="8" spans="1:15" x14ac:dyDescent="0.25">
      <c r="A8" t="s">
        <v>290</v>
      </c>
    </row>
    <row r="9" spans="1:15" x14ac:dyDescent="0.25">
      <c r="A9" t="s">
        <v>301</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t="s">
        <v>200</v>
      </c>
      <c r="I14" s="3" t="s">
        <v>200</v>
      </c>
      <c r="J14" s="3" t="s">
        <v>200</v>
      </c>
      <c r="K14" s="3">
        <v>0</v>
      </c>
      <c r="L14" s="3">
        <v>0</v>
      </c>
      <c r="M14" s="3" t="s">
        <v>200</v>
      </c>
      <c r="N14" s="3"/>
      <c r="O14" s="3"/>
    </row>
    <row r="15" spans="1:15" x14ac:dyDescent="0.25">
      <c r="A15" s="3" t="s">
        <v>198</v>
      </c>
      <c r="B15" s="3" t="s">
        <v>204</v>
      </c>
      <c r="C15" s="3" t="s">
        <v>200</v>
      </c>
      <c r="D15" s="3" t="s">
        <v>200</v>
      </c>
      <c r="E15" s="3" t="s">
        <v>200</v>
      </c>
      <c r="F15" s="3" t="s">
        <v>200</v>
      </c>
      <c r="G15" s="3" t="s">
        <v>200</v>
      </c>
      <c r="H15" s="3">
        <v>0</v>
      </c>
      <c r="I15" s="3" t="s">
        <v>200</v>
      </c>
      <c r="J15" s="3" t="s">
        <v>200</v>
      </c>
      <c r="K15" s="3" t="s">
        <v>200</v>
      </c>
      <c r="L15" s="3" t="s">
        <v>200</v>
      </c>
      <c r="M15" s="3" t="s">
        <v>200</v>
      </c>
      <c r="N15" s="3"/>
      <c r="O15" s="3"/>
    </row>
    <row r="16" spans="1:15" x14ac:dyDescent="0.25">
      <c r="A16" s="3" t="s">
        <v>207</v>
      </c>
      <c r="B16" s="3" t="s">
        <v>212</v>
      </c>
      <c r="C16" s="3" t="s">
        <v>200</v>
      </c>
      <c r="D16" s="3" t="s">
        <v>200</v>
      </c>
      <c r="E16" s="3" t="s">
        <v>200</v>
      </c>
      <c r="F16" s="3" t="s">
        <v>200</v>
      </c>
      <c r="G16" s="3" t="s">
        <v>200</v>
      </c>
      <c r="H16" s="3" t="s">
        <v>200</v>
      </c>
      <c r="I16" s="3">
        <v>37.106920000000002</v>
      </c>
      <c r="J16" s="3">
        <v>31.132079999999998</v>
      </c>
      <c r="K16" s="3">
        <v>31.446539999999999</v>
      </c>
      <c r="L16" s="3">
        <v>28.840129999999998</v>
      </c>
      <c r="M16" s="3" t="s">
        <v>200</v>
      </c>
      <c r="N16" s="3"/>
      <c r="O16" s="3"/>
    </row>
    <row r="17" spans="1:15" x14ac:dyDescent="0.25">
      <c r="A17" s="3" t="s">
        <v>207</v>
      </c>
      <c r="B17" s="3" t="s">
        <v>213</v>
      </c>
      <c r="C17" s="3" t="s">
        <v>200</v>
      </c>
      <c r="D17" s="3" t="s">
        <v>200</v>
      </c>
      <c r="E17" s="3" t="s">
        <v>200</v>
      </c>
      <c r="F17" s="3" t="s">
        <v>200</v>
      </c>
      <c r="G17" s="3" t="s">
        <v>200</v>
      </c>
      <c r="H17" s="3" t="s">
        <v>200</v>
      </c>
      <c r="I17" s="3" t="s">
        <v>200</v>
      </c>
      <c r="J17" s="3">
        <v>18.143899999999999</v>
      </c>
      <c r="K17" s="3">
        <v>23.51323</v>
      </c>
      <c r="L17" s="3">
        <v>23.167850000000001</v>
      </c>
      <c r="M17" s="3" t="s">
        <v>200</v>
      </c>
      <c r="N17" s="3"/>
      <c r="O17" s="3"/>
    </row>
    <row r="18" spans="1:15" x14ac:dyDescent="0.25">
      <c r="A18" s="3" t="s">
        <v>207</v>
      </c>
      <c r="B18" s="3" t="s">
        <v>214</v>
      </c>
      <c r="C18" s="3" t="s">
        <v>200</v>
      </c>
      <c r="D18" s="3" t="s">
        <v>200</v>
      </c>
      <c r="E18" s="3" t="s">
        <v>200</v>
      </c>
      <c r="F18" s="3" t="s">
        <v>200</v>
      </c>
      <c r="G18" s="3" t="s">
        <v>200</v>
      </c>
      <c r="H18" s="3" t="s">
        <v>200</v>
      </c>
      <c r="I18" s="3">
        <v>7.1428599999999998</v>
      </c>
      <c r="J18" s="3">
        <v>7.1428599999999998</v>
      </c>
      <c r="K18" s="3">
        <v>6.8965500000000004</v>
      </c>
      <c r="L18" s="3">
        <v>6.8965500000000004</v>
      </c>
      <c r="M18" s="3" t="s">
        <v>200</v>
      </c>
      <c r="N18" s="3"/>
      <c r="O18" s="3"/>
    </row>
    <row r="19" spans="1:15" x14ac:dyDescent="0.25">
      <c r="A19" s="3" t="s">
        <v>218</v>
      </c>
      <c r="B19" s="3" t="s">
        <v>220</v>
      </c>
      <c r="C19" s="3" t="s">
        <v>200</v>
      </c>
      <c r="D19" s="3" t="s">
        <v>200</v>
      </c>
      <c r="E19" s="3" t="s">
        <v>200</v>
      </c>
      <c r="F19" s="3" t="s">
        <v>200</v>
      </c>
      <c r="G19" s="3" t="s">
        <v>200</v>
      </c>
      <c r="H19" s="3" t="s">
        <v>200</v>
      </c>
      <c r="I19" s="3" t="s">
        <v>200</v>
      </c>
      <c r="J19" s="3">
        <v>17.30172</v>
      </c>
      <c r="K19" s="3">
        <v>17.293859999999999</v>
      </c>
      <c r="L19" s="3">
        <v>20.071940000000001</v>
      </c>
      <c r="M19" s="3" t="s">
        <v>200</v>
      </c>
      <c r="N19" s="3"/>
      <c r="O19" s="3"/>
    </row>
    <row r="20" spans="1:15" x14ac:dyDescent="0.25">
      <c r="A20" s="3" t="s">
        <v>222</v>
      </c>
      <c r="B20" s="3" t="s">
        <v>225</v>
      </c>
      <c r="C20" s="3" t="s">
        <v>200</v>
      </c>
      <c r="D20" s="3" t="s">
        <v>200</v>
      </c>
      <c r="E20" s="3" t="s">
        <v>200</v>
      </c>
      <c r="F20" s="3" t="s">
        <v>200</v>
      </c>
      <c r="G20" s="3" t="s">
        <v>200</v>
      </c>
      <c r="H20" s="3" t="s">
        <v>200</v>
      </c>
      <c r="I20" s="3">
        <v>12.057880000000001</v>
      </c>
      <c r="J20" s="3" t="s">
        <v>200</v>
      </c>
      <c r="K20" s="3" t="s">
        <v>200</v>
      </c>
      <c r="L20" s="3" t="s">
        <v>200</v>
      </c>
      <c r="M20" s="3" t="s">
        <v>200</v>
      </c>
      <c r="N20" s="3"/>
      <c r="O20" s="3"/>
    </row>
    <row r="21" spans="1:15" x14ac:dyDescent="0.25">
      <c r="A21" s="3" t="s">
        <v>222</v>
      </c>
      <c r="B21" s="3" t="s">
        <v>251</v>
      </c>
      <c r="C21" s="3" t="s">
        <v>200</v>
      </c>
      <c r="D21" s="3" t="s">
        <v>200</v>
      </c>
      <c r="E21" s="3" t="s">
        <v>200</v>
      </c>
      <c r="F21" s="3" t="s">
        <v>200</v>
      </c>
      <c r="G21" s="3" t="s">
        <v>200</v>
      </c>
      <c r="H21" s="3" t="s">
        <v>200</v>
      </c>
      <c r="I21" s="3">
        <v>4.48827</v>
      </c>
      <c r="J21" s="3" t="s">
        <v>200</v>
      </c>
      <c r="K21" s="3" t="s">
        <v>200</v>
      </c>
      <c r="L21" s="3" t="s">
        <v>200</v>
      </c>
      <c r="M21" s="3" t="s">
        <v>200</v>
      </c>
      <c r="N21" s="3"/>
      <c r="O21" s="3"/>
    </row>
    <row r="22" spans="1:15" x14ac:dyDescent="0.25">
      <c r="A22" s="3" t="s">
        <v>228</v>
      </c>
      <c r="B22" s="3" t="s">
        <v>230</v>
      </c>
      <c r="C22" s="3" t="s">
        <v>200</v>
      </c>
      <c r="D22" s="3" t="s">
        <v>200</v>
      </c>
      <c r="E22" s="3" t="s">
        <v>200</v>
      </c>
      <c r="F22" s="3" t="s">
        <v>200</v>
      </c>
      <c r="G22" s="3" t="s">
        <v>200</v>
      </c>
      <c r="H22" s="3" t="s">
        <v>200</v>
      </c>
      <c r="I22" s="3">
        <v>1.9447300000000001</v>
      </c>
      <c r="J22" s="3">
        <v>2.27006</v>
      </c>
      <c r="K22" s="3" t="s">
        <v>200</v>
      </c>
      <c r="L22" s="3">
        <v>38.435969999999998</v>
      </c>
      <c r="M22" s="3" t="s">
        <v>200</v>
      </c>
      <c r="N22" s="3"/>
      <c r="O22" s="3"/>
    </row>
    <row r="23" spans="1:15" x14ac:dyDescent="0.25">
      <c r="A23" s="3" t="s">
        <v>228</v>
      </c>
      <c r="B23" s="3" t="s">
        <v>238</v>
      </c>
      <c r="C23" s="3" t="s">
        <v>200</v>
      </c>
      <c r="D23" s="3" t="s">
        <v>200</v>
      </c>
      <c r="E23" s="3" t="s">
        <v>200</v>
      </c>
      <c r="F23" s="3" t="s">
        <v>200</v>
      </c>
      <c r="G23" s="3" t="s">
        <v>200</v>
      </c>
      <c r="H23" s="3" t="s">
        <v>200</v>
      </c>
      <c r="I23" s="3">
        <v>0</v>
      </c>
      <c r="J23" s="3" t="s">
        <v>200</v>
      </c>
      <c r="K23" s="3" t="s">
        <v>200</v>
      </c>
      <c r="L23" s="3" t="s">
        <v>200</v>
      </c>
      <c r="M23" s="3" t="s">
        <v>200</v>
      </c>
      <c r="N23" s="3"/>
      <c r="O23" s="3"/>
    </row>
    <row r="24" spans="1:15" x14ac:dyDescent="0.25">
      <c r="A24" s="3" t="s">
        <v>228</v>
      </c>
      <c r="B24" s="3" t="s">
        <v>240</v>
      </c>
      <c r="C24" s="3" t="s">
        <v>200</v>
      </c>
      <c r="D24" s="3" t="s">
        <v>200</v>
      </c>
      <c r="E24" s="3" t="s">
        <v>200</v>
      </c>
      <c r="F24" s="3" t="s">
        <v>200</v>
      </c>
      <c r="G24" s="3" t="s">
        <v>200</v>
      </c>
      <c r="H24" s="3" t="s">
        <v>200</v>
      </c>
      <c r="I24" s="3" t="s">
        <v>200</v>
      </c>
      <c r="J24" s="3">
        <v>4.5935800000000002</v>
      </c>
      <c r="K24" s="3">
        <v>4.6272500000000001</v>
      </c>
      <c r="L24" s="3">
        <v>9.7008700000000001</v>
      </c>
      <c r="M24" s="3" t="s">
        <v>200</v>
      </c>
      <c r="N24" s="3"/>
      <c r="O24" s="3"/>
    </row>
    <row r="25" spans="1:15" x14ac:dyDescent="0.25">
      <c r="A25" s="3"/>
      <c r="B25" s="3"/>
      <c r="C25" s="3"/>
      <c r="D25" s="3"/>
      <c r="E25" s="3"/>
      <c r="F25" s="3"/>
      <c r="G25" s="3"/>
      <c r="H25" s="3"/>
      <c r="I25" s="3"/>
      <c r="J25" s="3"/>
      <c r="K25" s="3"/>
      <c r="L25" s="3"/>
      <c r="M25" s="3"/>
      <c r="N25" s="3"/>
      <c r="O25" s="3"/>
    </row>
    <row r="26" spans="1:15" x14ac:dyDescent="0.25">
      <c r="A26" s="3"/>
      <c r="B26" s="3"/>
      <c r="C26" s="3"/>
      <c r="D26" s="3"/>
      <c r="E26" s="3"/>
      <c r="F26" s="3"/>
      <c r="G26" s="3"/>
      <c r="H26" s="3"/>
      <c r="I26" s="3"/>
      <c r="J26" s="3"/>
      <c r="K26" s="3"/>
      <c r="L26" s="3"/>
      <c r="M26" s="3"/>
      <c r="N26" s="3"/>
      <c r="O26" s="3"/>
    </row>
    <row r="27" spans="1:15" x14ac:dyDescent="0.25">
      <c r="A27" s="3"/>
      <c r="B27" s="3"/>
      <c r="C27" s="3"/>
      <c r="D27" s="3"/>
      <c r="E27" s="3"/>
      <c r="F27" s="3"/>
      <c r="G27" s="3"/>
      <c r="H27" s="3"/>
      <c r="I27" s="3"/>
      <c r="J27" s="3"/>
      <c r="K27" s="3"/>
      <c r="L27" s="3"/>
      <c r="M27" s="3"/>
      <c r="N27" s="3"/>
      <c r="O27" s="3"/>
    </row>
    <row r="28" spans="1:15" x14ac:dyDescent="0.25">
      <c r="A28" s="3"/>
      <c r="B28" s="3"/>
      <c r="C28" s="3"/>
      <c r="D28" s="3"/>
      <c r="E28" s="3"/>
      <c r="F28" s="3"/>
      <c r="G28" s="3"/>
      <c r="H28" s="3"/>
      <c r="I28" s="3"/>
      <c r="J28" s="3"/>
      <c r="K28" s="3"/>
      <c r="L28" s="3"/>
      <c r="M28" s="3"/>
      <c r="N28" s="3"/>
      <c r="O28" s="3"/>
    </row>
    <row r="29" spans="1:15" x14ac:dyDescent="0.25">
      <c r="A29" s="3"/>
      <c r="B29" s="3"/>
      <c r="C29" s="3"/>
      <c r="D29" s="3"/>
      <c r="E29" s="3"/>
      <c r="F29" s="3"/>
      <c r="G29" s="3"/>
      <c r="H29" s="3"/>
      <c r="I29" s="3"/>
      <c r="J29" s="3"/>
      <c r="K29" s="3"/>
      <c r="L29" s="3"/>
      <c r="M29" s="3"/>
      <c r="N29" s="3"/>
      <c r="O29" s="3"/>
    </row>
    <row r="30" spans="1:15" x14ac:dyDescent="0.25">
      <c r="A30" s="3"/>
      <c r="B30" s="3"/>
      <c r="C30" s="3"/>
      <c r="D30" s="3"/>
      <c r="E30" s="3"/>
      <c r="F30" s="3"/>
      <c r="G30" s="3"/>
      <c r="H30" s="3"/>
      <c r="I30" s="3"/>
      <c r="J30" s="3"/>
      <c r="K30" s="3"/>
      <c r="L30" s="3"/>
      <c r="M30" s="3"/>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286</v>
      </c>
    </row>
    <row r="4" spans="1:15" x14ac:dyDescent="0.25">
      <c r="A4" t="s">
        <v>300</v>
      </c>
    </row>
    <row r="5" spans="1:15" ht="21" x14ac:dyDescent="0.35">
      <c r="A5" s="7" t="s">
        <v>180</v>
      </c>
    </row>
    <row r="6" spans="1:15" x14ac:dyDescent="0.25">
      <c r="A6" t="s">
        <v>288</v>
      </c>
    </row>
    <row r="7" spans="1:15" x14ac:dyDescent="0.25">
      <c r="A7" t="s">
        <v>289</v>
      </c>
    </row>
    <row r="8" spans="1:15" x14ac:dyDescent="0.25">
      <c r="A8" t="s">
        <v>290</v>
      </c>
    </row>
    <row r="9" spans="1:15" x14ac:dyDescent="0.25">
      <c r="A9" t="s">
        <v>302</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t="s">
        <v>200</v>
      </c>
      <c r="I14" s="3" t="s">
        <v>200</v>
      </c>
      <c r="J14" s="3" t="s">
        <v>200</v>
      </c>
      <c r="K14" s="3" t="s">
        <v>200</v>
      </c>
      <c r="L14" s="3">
        <v>0</v>
      </c>
      <c r="M14" s="3" t="s">
        <v>200</v>
      </c>
      <c r="N14" s="3"/>
      <c r="O14" s="3"/>
    </row>
    <row r="15" spans="1:15" x14ac:dyDescent="0.25">
      <c r="A15" s="3" t="s">
        <v>198</v>
      </c>
      <c r="B15" s="3" t="s">
        <v>204</v>
      </c>
      <c r="C15" s="3" t="s">
        <v>200</v>
      </c>
      <c r="D15" s="3" t="s">
        <v>200</v>
      </c>
      <c r="E15" s="3" t="s">
        <v>200</v>
      </c>
      <c r="F15" s="3" t="s">
        <v>200</v>
      </c>
      <c r="G15" s="3" t="s">
        <v>200</v>
      </c>
      <c r="H15" s="3">
        <v>0</v>
      </c>
      <c r="I15" s="3" t="s">
        <v>200</v>
      </c>
      <c r="J15" s="3" t="s">
        <v>200</v>
      </c>
      <c r="K15" s="3" t="s">
        <v>200</v>
      </c>
      <c r="L15" s="3" t="s">
        <v>200</v>
      </c>
      <c r="M15" s="3" t="s">
        <v>200</v>
      </c>
      <c r="N15" s="3"/>
      <c r="O15" s="3"/>
    </row>
    <row r="16" spans="1:15" x14ac:dyDescent="0.25">
      <c r="A16" s="3" t="s">
        <v>207</v>
      </c>
      <c r="B16" s="3" t="s">
        <v>212</v>
      </c>
      <c r="C16" s="3" t="s">
        <v>200</v>
      </c>
      <c r="D16" s="3" t="s">
        <v>200</v>
      </c>
      <c r="E16" s="3" t="s">
        <v>200</v>
      </c>
      <c r="F16" s="3" t="s">
        <v>200</v>
      </c>
      <c r="G16" s="3" t="s">
        <v>200</v>
      </c>
      <c r="H16" s="3" t="s">
        <v>200</v>
      </c>
      <c r="I16" s="3">
        <v>36.571429999999999</v>
      </c>
      <c r="J16" s="3">
        <v>34.659089999999999</v>
      </c>
      <c r="K16" s="3">
        <v>45.251399999999997</v>
      </c>
      <c r="L16" s="3">
        <v>44.198900000000002</v>
      </c>
      <c r="M16" s="3" t="s">
        <v>200</v>
      </c>
      <c r="N16" s="3"/>
      <c r="O16" s="3"/>
    </row>
    <row r="17" spans="1:15" x14ac:dyDescent="0.25">
      <c r="A17" s="3" t="s">
        <v>207</v>
      </c>
      <c r="B17" s="3" t="s">
        <v>213</v>
      </c>
      <c r="C17" s="3" t="s">
        <v>200</v>
      </c>
      <c r="D17" s="3" t="s">
        <v>200</v>
      </c>
      <c r="E17" s="3" t="s">
        <v>200</v>
      </c>
      <c r="F17" s="3" t="s">
        <v>200</v>
      </c>
      <c r="G17" s="3" t="s">
        <v>200</v>
      </c>
      <c r="H17" s="3" t="s">
        <v>200</v>
      </c>
      <c r="I17" s="3" t="s">
        <v>200</v>
      </c>
      <c r="J17" s="3" t="s">
        <v>200</v>
      </c>
      <c r="K17" s="3">
        <v>28.45241</v>
      </c>
      <c r="L17" s="3">
        <v>30.596489999999999</v>
      </c>
      <c r="M17" s="3" t="s">
        <v>200</v>
      </c>
      <c r="N17" s="3"/>
      <c r="O17" s="3"/>
    </row>
    <row r="18" spans="1:15" x14ac:dyDescent="0.25">
      <c r="A18" s="3" t="s">
        <v>207</v>
      </c>
      <c r="B18" s="3" t="s">
        <v>214</v>
      </c>
      <c r="C18" s="3" t="s">
        <v>200</v>
      </c>
      <c r="D18" s="3" t="s">
        <v>200</v>
      </c>
      <c r="E18" s="3" t="s">
        <v>200</v>
      </c>
      <c r="F18" s="3" t="s">
        <v>200</v>
      </c>
      <c r="G18" s="3" t="s">
        <v>200</v>
      </c>
      <c r="H18" s="3" t="s">
        <v>200</v>
      </c>
      <c r="I18" s="3">
        <v>0</v>
      </c>
      <c r="J18" s="3">
        <v>7.1428599999999998</v>
      </c>
      <c r="K18" s="3">
        <v>6.25</v>
      </c>
      <c r="L18" s="3">
        <v>6.6666699999999999</v>
      </c>
      <c r="M18" s="3" t="s">
        <v>200</v>
      </c>
      <c r="N18" s="3"/>
      <c r="O18" s="3"/>
    </row>
    <row r="19" spans="1:15" x14ac:dyDescent="0.25">
      <c r="A19" s="3" t="s">
        <v>218</v>
      </c>
      <c r="B19" s="3" t="s">
        <v>220</v>
      </c>
      <c r="C19" s="3" t="s">
        <v>200</v>
      </c>
      <c r="D19" s="3" t="s">
        <v>200</v>
      </c>
      <c r="E19" s="3" t="s">
        <v>200</v>
      </c>
      <c r="F19" s="3" t="s">
        <v>200</v>
      </c>
      <c r="G19" s="3" t="s">
        <v>200</v>
      </c>
      <c r="H19" s="3" t="s">
        <v>200</v>
      </c>
      <c r="I19" s="3" t="s">
        <v>200</v>
      </c>
      <c r="J19" s="3">
        <v>30.617979999999999</v>
      </c>
      <c r="K19" s="3">
        <v>30.40268</v>
      </c>
      <c r="L19" s="3">
        <v>31.694700000000001</v>
      </c>
      <c r="M19" s="3" t="s">
        <v>200</v>
      </c>
      <c r="N19" s="3"/>
      <c r="O19" s="3"/>
    </row>
    <row r="20" spans="1:15" x14ac:dyDescent="0.25">
      <c r="A20" s="3" t="s">
        <v>222</v>
      </c>
      <c r="B20" s="3" t="s">
        <v>225</v>
      </c>
      <c r="C20" s="3" t="s">
        <v>200</v>
      </c>
      <c r="D20" s="3" t="s">
        <v>200</v>
      </c>
      <c r="E20" s="3" t="s">
        <v>200</v>
      </c>
      <c r="F20" s="3" t="s">
        <v>200</v>
      </c>
      <c r="G20" s="3" t="s">
        <v>200</v>
      </c>
      <c r="H20" s="3" t="s">
        <v>200</v>
      </c>
      <c r="I20" s="3">
        <v>11.03448</v>
      </c>
      <c r="J20" s="3" t="s">
        <v>200</v>
      </c>
      <c r="K20" s="3" t="s">
        <v>200</v>
      </c>
      <c r="L20" s="3" t="s">
        <v>200</v>
      </c>
      <c r="M20" s="3" t="s">
        <v>200</v>
      </c>
      <c r="N20" s="3"/>
      <c r="O20" s="3"/>
    </row>
    <row r="21" spans="1:15" x14ac:dyDescent="0.25">
      <c r="A21" s="3" t="s">
        <v>228</v>
      </c>
      <c r="B21" s="3" t="s">
        <v>230</v>
      </c>
      <c r="C21" s="3" t="s">
        <v>200</v>
      </c>
      <c r="D21" s="3" t="s">
        <v>200</v>
      </c>
      <c r="E21" s="3" t="s">
        <v>200</v>
      </c>
      <c r="F21" s="3" t="s">
        <v>200</v>
      </c>
      <c r="G21" s="3" t="s">
        <v>200</v>
      </c>
      <c r="H21" s="3" t="s">
        <v>200</v>
      </c>
      <c r="I21" s="3">
        <v>18.627140000000001</v>
      </c>
      <c r="J21" s="3" t="s">
        <v>200</v>
      </c>
      <c r="K21" s="3">
        <v>17.4513</v>
      </c>
      <c r="L21" s="3">
        <v>15.12158</v>
      </c>
      <c r="M21" s="3" t="s">
        <v>200</v>
      </c>
      <c r="N21" s="3"/>
      <c r="O21" s="3"/>
    </row>
    <row r="22" spans="1:15" x14ac:dyDescent="0.25">
      <c r="A22" s="3" t="s">
        <v>228</v>
      </c>
      <c r="B22" s="3" t="s">
        <v>238</v>
      </c>
      <c r="C22" s="3" t="s">
        <v>200</v>
      </c>
      <c r="D22" s="3" t="s">
        <v>200</v>
      </c>
      <c r="E22" s="3" t="s">
        <v>200</v>
      </c>
      <c r="F22" s="3" t="s">
        <v>200</v>
      </c>
      <c r="G22" s="3" t="s">
        <v>200</v>
      </c>
      <c r="H22" s="3" t="s">
        <v>200</v>
      </c>
      <c r="I22" s="3">
        <v>0</v>
      </c>
      <c r="J22" s="3" t="s">
        <v>200</v>
      </c>
      <c r="K22" s="3" t="s">
        <v>200</v>
      </c>
      <c r="L22" s="3" t="s">
        <v>200</v>
      </c>
      <c r="M22" s="3" t="s">
        <v>200</v>
      </c>
      <c r="N22" s="3"/>
      <c r="O22" s="3"/>
    </row>
    <row r="23" spans="1:15" x14ac:dyDescent="0.25">
      <c r="A23" s="3" t="s">
        <v>228</v>
      </c>
      <c r="B23" s="3" t="s">
        <v>240</v>
      </c>
      <c r="C23" s="3" t="s">
        <v>200</v>
      </c>
      <c r="D23" s="3" t="s">
        <v>200</v>
      </c>
      <c r="E23" s="3" t="s">
        <v>200</v>
      </c>
      <c r="F23" s="3" t="s">
        <v>200</v>
      </c>
      <c r="G23" s="3" t="s">
        <v>200</v>
      </c>
      <c r="H23" s="3" t="s">
        <v>200</v>
      </c>
      <c r="I23" s="3" t="s">
        <v>200</v>
      </c>
      <c r="J23" s="3">
        <v>6.5735400000000004</v>
      </c>
      <c r="K23" s="3">
        <v>4.7681300000000002</v>
      </c>
      <c r="L23" s="3">
        <v>11.94121</v>
      </c>
      <c r="M23" s="3" t="s">
        <v>200</v>
      </c>
      <c r="N23" s="3"/>
      <c r="O23" s="3"/>
    </row>
    <row r="24" spans="1:15" x14ac:dyDescent="0.25">
      <c r="A24" s="3"/>
      <c r="B24" s="3"/>
      <c r="C24" s="3"/>
      <c r="D24" s="3"/>
      <c r="E24" s="3"/>
      <c r="F24" s="3"/>
      <c r="G24" s="3"/>
      <c r="H24" s="3"/>
      <c r="I24" s="3"/>
      <c r="J24" s="3"/>
      <c r="K24" s="3"/>
      <c r="L24" s="3"/>
      <c r="M24" s="3"/>
      <c r="N24" s="3"/>
      <c r="O24" s="3"/>
    </row>
    <row r="25" spans="1:15" x14ac:dyDescent="0.25">
      <c r="A25" s="3"/>
      <c r="B25" s="3"/>
      <c r="C25" s="3"/>
      <c r="D25" s="3"/>
      <c r="E25" s="3"/>
      <c r="F25" s="3"/>
      <c r="G25" s="3"/>
      <c r="H25" s="3"/>
      <c r="I25" s="3"/>
      <c r="J25" s="3"/>
      <c r="K25" s="3"/>
      <c r="L25" s="3"/>
      <c r="M25" s="3"/>
      <c r="N25" s="3"/>
      <c r="O25" s="3"/>
    </row>
    <row r="26" spans="1:15" x14ac:dyDescent="0.25">
      <c r="A26" s="3"/>
      <c r="B26" s="3"/>
      <c r="C26" s="3"/>
      <c r="D26" s="3"/>
      <c r="E26" s="3"/>
      <c r="F26" s="3"/>
      <c r="G26" s="3"/>
      <c r="H26" s="3"/>
      <c r="I26" s="3"/>
      <c r="J26" s="3"/>
      <c r="K26" s="3"/>
      <c r="L26" s="3"/>
      <c r="M26" s="3"/>
      <c r="N26" s="3"/>
      <c r="O26" s="3"/>
    </row>
    <row r="27" spans="1:15" x14ac:dyDescent="0.25">
      <c r="A27" s="3"/>
      <c r="B27" s="3"/>
      <c r="C27" s="3"/>
      <c r="D27" s="3"/>
      <c r="E27" s="3"/>
      <c r="F27" s="3"/>
      <c r="G27" s="3"/>
      <c r="H27" s="3"/>
      <c r="I27" s="3"/>
      <c r="J27" s="3"/>
      <c r="K27" s="3"/>
      <c r="L27" s="3"/>
      <c r="M27" s="3"/>
      <c r="N27" s="3"/>
      <c r="O27" s="3"/>
    </row>
    <row r="28" spans="1:15" x14ac:dyDescent="0.25">
      <c r="A28" s="3"/>
      <c r="B28" s="3"/>
      <c r="C28" s="3"/>
      <c r="D28" s="3"/>
      <c r="E28" s="3"/>
      <c r="F28" s="3"/>
      <c r="G28" s="3"/>
      <c r="H28" s="3"/>
      <c r="I28" s="3"/>
      <c r="J28" s="3"/>
      <c r="K28" s="3"/>
      <c r="L28" s="3"/>
      <c r="M28" s="3"/>
      <c r="N28" s="3"/>
      <c r="O28" s="3"/>
    </row>
    <row r="29" spans="1:15" x14ac:dyDescent="0.25">
      <c r="A29" s="3"/>
      <c r="B29" s="3"/>
      <c r="C29" s="3"/>
      <c r="D29" s="3"/>
      <c r="E29" s="3"/>
      <c r="F29" s="3"/>
      <c r="G29" s="3"/>
      <c r="H29" s="3"/>
      <c r="I29" s="3"/>
      <c r="J29" s="3"/>
      <c r="K29" s="3"/>
      <c r="L29" s="3"/>
      <c r="M29" s="3"/>
      <c r="N29" s="3"/>
      <c r="O29" s="3"/>
    </row>
    <row r="30" spans="1:15" x14ac:dyDescent="0.25">
      <c r="A30" s="3"/>
      <c r="B30" s="3"/>
      <c r="C30" s="3"/>
      <c r="D30" s="3"/>
      <c r="E30" s="3"/>
      <c r="F30" s="3"/>
      <c r="G30" s="3"/>
      <c r="H30" s="3"/>
      <c r="I30" s="3"/>
      <c r="J30" s="3"/>
      <c r="K30" s="3"/>
      <c r="L30" s="3"/>
      <c r="M30" s="3"/>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286</v>
      </c>
    </row>
    <row r="4" spans="1:15" x14ac:dyDescent="0.25">
      <c r="A4" t="s">
        <v>300</v>
      </c>
    </row>
    <row r="5" spans="1:15" ht="21" x14ac:dyDescent="0.35">
      <c r="A5" s="7" t="s">
        <v>180</v>
      </c>
    </row>
    <row r="6" spans="1:15" x14ac:dyDescent="0.25">
      <c r="A6" t="s">
        <v>288</v>
      </c>
    </row>
    <row r="7" spans="1:15" x14ac:dyDescent="0.25">
      <c r="A7" t="s">
        <v>289</v>
      </c>
    </row>
    <row r="8" spans="1:15" x14ac:dyDescent="0.25">
      <c r="A8" t="s">
        <v>290</v>
      </c>
    </row>
    <row r="9" spans="1:15" x14ac:dyDescent="0.25">
      <c r="A9" t="s">
        <v>303</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t="s">
        <v>200</v>
      </c>
      <c r="I14" s="3" t="s">
        <v>200</v>
      </c>
      <c r="J14" s="3" t="s">
        <v>200</v>
      </c>
      <c r="K14" s="3">
        <v>0</v>
      </c>
      <c r="L14" s="3" t="s">
        <v>200</v>
      </c>
      <c r="M14" s="3" t="s">
        <v>200</v>
      </c>
      <c r="N14" s="3"/>
      <c r="O14" s="3"/>
    </row>
    <row r="15" spans="1:15" x14ac:dyDescent="0.25">
      <c r="A15" s="3" t="s">
        <v>198</v>
      </c>
      <c r="B15" s="3" t="s">
        <v>204</v>
      </c>
      <c r="C15" s="3" t="s">
        <v>200</v>
      </c>
      <c r="D15" s="3" t="s">
        <v>200</v>
      </c>
      <c r="E15" s="3" t="s">
        <v>200</v>
      </c>
      <c r="F15" s="3" t="s">
        <v>200</v>
      </c>
      <c r="G15" s="3" t="s">
        <v>200</v>
      </c>
      <c r="H15" s="3">
        <v>0</v>
      </c>
      <c r="I15" s="3" t="s">
        <v>200</v>
      </c>
      <c r="J15" s="3" t="s">
        <v>200</v>
      </c>
      <c r="K15" s="3" t="s">
        <v>200</v>
      </c>
      <c r="L15" s="3" t="s">
        <v>200</v>
      </c>
      <c r="M15" s="3" t="s">
        <v>200</v>
      </c>
      <c r="N15" s="3"/>
      <c r="O15" s="3"/>
    </row>
    <row r="16" spans="1:15" x14ac:dyDescent="0.25">
      <c r="A16" s="3" t="s">
        <v>207</v>
      </c>
      <c r="B16" s="3" t="s">
        <v>212</v>
      </c>
      <c r="C16" s="3" t="s">
        <v>200</v>
      </c>
      <c r="D16" s="3" t="s">
        <v>200</v>
      </c>
      <c r="E16" s="3" t="s">
        <v>200</v>
      </c>
      <c r="F16" s="3" t="s">
        <v>200</v>
      </c>
      <c r="G16" s="3" t="s">
        <v>200</v>
      </c>
      <c r="H16" s="3" t="s">
        <v>200</v>
      </c>
      <c r="I16" s="3">
        <v>36.571429999999999</v>
      </c>
      <c r="J16" s="3">
        <v>34.659089999999999</v>
      </c>
      <c r="K16" s="3">
        <v>45.251399999999997</v>
      </c>
      <c r="L16" s="3">
        <v>44.198900000000002</v>
      </c>
      <c r="M16" s="3" t="s">
        <v>200</v>
      </c>
      <c r="N16" s="3"/>
      <c r="O16" s="3"/>
    </row>
    <row r="17" spans="1:15" x14ac:dyDescent="0.25">
      <c r="A17" s="3" t="s">
        <v>207</v>
      </c>
      <c r="B17" s="3" t="s">
        <v>213</v>
      </c>
      <c r="C17" s="3" t="s">
        <v>200</v>
      </c>
      <c r="D17" s="3" t="s">
        <v>200</v>
      </c>
      <c r="E17" s="3" t="s">
        <v>200</v>
      </c>
      <c r="F17" s="3" t="s">
        <v>200</v>
      </c>
      <c r="G17" s="3" t="s">
        <v>200</v>
      </c>
      <c r="H17" s="3" t="s">
        <v>200</v>
      </c>
      <c r="I17" s="3" t="s">
        <v>200</v>
      </c>
      <c r="J17" s="3" t="s">
        <v>200</v>
      </c>
      <c r="K17" s="3">
        <v>36.738230000000001</v>
      </c>
      <c r="L17" s="3">
        <v>38.560409999999997</v>
      </c>
      <c r="M17" s="3" t="s">
        <v>200</v>
      </c>
      <c r="N17" s="3"/>
      <c r="O17" s="3"/>
    </row>
    <row r="18" spans="1:15" x14ac:dyDescent="0.25">
      <c r="A18" s="3" t="s">
        <v>207</v>
      </c>
      <c r="B18" s="3" t="s">
        <v>214</v>
      </c>
      <c r="C18" s="3" t="s">
        <v>200</v>
      </c>
      <c r="D18" s="3" t="s">
        <v>200</v>
      </c>
      <c r="E18" s="3" t="s">
        <v>200</v>
      </c>
      <c r="F18" s="3" t="s">
        <v>200</v>
      </c>
      <c r="G18" s="3" t="s">
        <v>200</v>
      </c>
      <c r="H18" s="3" t="s">
        <v>200</v>
      </c>
      <c r="I18" s="3">
        <v>0</v>
      </c>
      <c r="J18" s="3">
        <v>6.6666699999999999</v>
      </c>
      <c r="K18" s="3">
        <v>5.8823499999999997</v>
      </c>
      <c r="L18" s="3">
        <v>6.25</v>
      </c>
      <c r="M18" s="3" t="s">
        <v>200</v>
      </c>
      <c r="N18" s="3"/>
      <c r="O18" s="3"/>
    </row>
    <row r="19" spans="1:15" x14ac:dyDescent="0.25">
      <c r="A19" s="3" t="s">
        <v>218</v>
      </c>
      <c r="B19" s="3" t="s">
        <v>220</v>
      </c>
      <c r="C19" s="3" t="s">
        <v>200</v>
      </c>
      <c r="D19" s="3" t="s">
        <v>200</v>
      </c>
      <c r="E19" s="3" t="s">
        <v>200</v>
      </c>
      <c r="F19" s="3" t="s">
        <v>200</v>
      </c>
      <c r="G19" s="3" t="s">
        <v>200</v>
      </c>
      <c r="H19" s="3" t="s">
        <v>200</v>
      </c>
      <c r="I19" s="3" t="s">
        <v>200</v>
      </c>
      <c r="J19" s="3">
        <v>35.223669999999998</v>
      </c>
      <c r="K19" s="3">
        <v>34.891379999999998</v>
      </c>
      <c r="L19" s="3">
        <v>35.062890000000003</v>
      </c>
      <c r="M19" s="3" t="s">
        <v>200</v>
      </c>
      <c r="N19" s="3"/>
      <c r="O19" s="3"/>
    </row>
    <row r="20" spans="1:15" x14ac:dyDescent="0.25">
      <c r="A20" s="3" t="s">
        <v>222</v>
      </c>
      <c r="B20" s="3" t="s">
        <v>225</v>
      </c>
      <c r="C20" s="3" t="s">
        <v>200</v>
      </c>
      <c r="D20" s="3" t="s">
        <v>200</v>
      </c>
      <c r="E20" s="3" t="s">
        <v>200</v>
      </c>
      <c r="F20" s="3" t="s">
        <v>200</v>
      </c>
      <c r="G20" s="3" t="s">
        <v>200</v>
      </c>
      <c r="H20" s="3" t="s">
        <v>200</v>
      </c>
      <c r="I20" s="3">
        <v>11.03448</v>
      </c>
      <c r="J20" s="3" t="s">
        <v>200</v>
      </c>
      <c r="K20" s="3" t="s">
        <v>200</v>
      </c>
      <c r="L20" s="3" t="s">
        <v>200</v>
      </c>
      <c r="M20" s="3" t="s">
        <v>200</v>
      </c>
      <c r="N20" s="3"/>
      <c r="O20" s="3"/>
    </row>
    <row r="21" spans="1:15" x14ac:dyDescent="0.25">
      <c r="A21" s="3" t="s">
        <v>222</v>
      </c>
      <c r="B21" s="3" t="s">
        <v>251</v>
      </c>
      <c r="C21" s="3" t="s">
        <v>200</v>
      </c>
      <c r="D21" s="3" t="s">
        <v>200</v>
      </c>
      <c r="E21" s="3" t="s">
        <v>200</v>
      </c>
      <c r="F21" s="3" t="s">
        <v>200</v>
      </c>
      <c r="G21" s="3" t="s">
        <v>200</v>
      </c>
      <c r="H21" s="3" t="s">
        <v>200</v>
      </c>
      <c r="I21" s="3">
        <v>14.10106</v>
      </c>
      <c r="J21" s="3" t="s">
        <v>200</v>
      </c>
      <c r="K21" s="3" t="s">
        <v>200</v>
      </c>
      <c r="L21" s="3" t="s">
        <v>200</v>
      </c>
      <c r="M21" s="3" t="s">
        <v>200</v>
      </c>
      <c r="N21" s="3"/>
      <c r="O21" s="3"/>
    </row>
    <row r="22" spans="1:15" x14ac:dyDescent="0.25">
      <c r="A22" s="3" t="s">
        <v>228</v>
      </c>
      <c r="B22" s="3" t="s">
        <v>230</v>
      </c>
      <c r="C22" s="3" t="s">
        <v>200</v>
      </c>
      <c r="D22" s="3" t="s">
        <v>200</v>
      </c>
      <c r="E22" s="3" t="s">
        <v>200</v>
      </c>
      <c r="F22" s="3" t="s">
        <v>200</v>
      </c>
      <c r="G22" s="3" t="s">
        <v>200</v>
      </c>
      <c r="H22" s="3" t="s">
        <v>200</v>
      </c>
      <c r="I22" s="3">
        <v>18.675249999999998</v>
      </c>
      <c r="J22" s="3" t="s">
        <v>200</v>
      </c>
      <c r="K22" s="3">
        <v>10.75515</v>
      </c>
      <c r="L22" s="3">
        <v>10.99545</v>
      </c>
      <c r="M22" s="3" t="s">
        <v>200</v>
      </c>
      <c r="N22" s="3"/>
      <c r="O22" s="3"/>
    </row>
    <row r="23" spans="1:15" x14ac:dyDescent="0.25">
      <c r="A23" s="3" t="s">
        <v>228</v>
      </c>
      <c r="B23" s="3" t="s">
        <v>238</v>
      </c>
      <c r="C23" s="3" t="s">
        <v>200</v>
      </c>
      <c r="D23" s="3" t="s">
        <v>200</v>
      </c>
      <c r="E23" s="3" t="s">
        <v>200</v>
      </c>
      <c r="F23" s="3" t="s">
        <v>200</v>
      </c>
      <c r="G23" s="3" t="s">
        <v>200</v>
      </c>
      <c r="H23" s="3" t="s">
        <v>200</v>
      </c>
      <c r="I23" s="3">
        <v>0</v>
      </c>
      <c r="J23" s="3" t="s">
        <v>200</v>
      </c>
      <c r="K23" s="3" t="s">
        <v>200</v>
      </c>
      <c r="L23" s="3" t="s">
        <v>200</v>
      </c>
      <c r="M23" s="3" t="s">
        <v>200</v>
      </c>
      <c r="N23" s="3"/>
      <c r="O23" s="3"/>
    </row>
    <row r="24" spans="1:15" x14ac:dyDescent="0.25">
      <c r="A24" s="3" t="s">
        <v>228</v>
      </c>
      <c r="B24" s="3" t="s">
        <v>240</v>
      </c>
      <c r="C24" s="3" t="s">
        <v>200</v>
      </c>
      <c r="D24" s="3" t="s">
        <v>200</v>
      </c>
      <c r="E24" s="3" t="s">
        <v>200</v>
      </c>
      <c r="F24" s="3" t="s">
        <v>200</v>
      </c>
      <c r="G24" s="3" t="s">
        <v>200</v>
      </c>
      <c r="H24" s="3" t="s">
        <v>200</v>
      </c>
      <c r="I24" s="3" t="s">
        <v>200</v>
      </c>
      <c r="J24" s="3">
        <v>3.74065</v>
      </c>
      <c r="K24" s="3">
        <v>6.1962099999999998</v>
      </c>
      <c r="L24" s="3">
        <v>15.248799999999999</v>
      </c>
      <c r="M24" s="3" t="s">
        <v>200</v>
      </c>
      <c r="N24" s="3"/>
      <c r="O24" s="3"/>
    </row>
    <row r="25" spans="1:15" x14ac:dyDescent="0.25">
      <c r="A25" s="3"/>
      <c r="B25" s="3"/>
      <c r="C25" s="3"/>
      <c r="D25" s="3"/>
      <c r="E25" s="3"/>
      <c r="F25" s="3"/>
      <c r="G25" s="3"/>
      <c r="H25" s="3"/>
      <c r="I25" s="3"/>
      <c r="J25" s="3"/>
      <c r="K25" s="3"/>
      <c r="L25" s="3"/>
      <c r="M25" s="3"/>
      <c r="N25" s="3"/>
      <c r="O25" s="3"/>
    </row>
    <row r="26" spans="1:15" x14ac:dyDescent="0.25">
      <c r="A26" s="3"/>
      <c r="B26" s="3"/>
      <c r="C26" s="3"/>
      <c r="D26" s="3"/>
      <c r="E26" s="3"/>
      <c r="F26" s="3"/>
      <c r="G26" s="3"/>
      <c r="H26" s="3"/>
      <c r="I26" s="3"/>
      <c r="J26" s="3"/>
      <c r="K26" s="3"/>
      <c r="L26" s="3"/>
      <c r="M26" s="3"/>
      <c r="N26" s="3"/>
      <c r="O26" s="3"/>
    </row>
    <row r="27" spans="1:15" x14ac:dyDescent="0.25">
      <c r="A27" s="3"/>
      <c r="B27" s="3"/>
      <c r="C27" s="3"/>
      <c r="D27" s="3"/>
      <c r="E27" s="3"/>
      <c r="F27" s="3"/>
      <c r="G27" s="3"/>
      <c r="H27" s="3"/>
      <c r="I27" s="3"/>
      <c r="J27" s="3"/>
      <c r="K27" s="3"/>
      <c r="L27" s="3"/>
      <c r="M27" s="3"/>
      <c r="N27" s="3"/>
      <c r="O27" s="3"/>
    </row>
    <row r="28" spans="1:15" x14ac:dyDescent="0.25">
      <c r="A28" s="3"/>
      <c r="B28" s="3"/>
      <c r="C28" s="3"/>
      <c r="D28" s="3"/>
      <c r="E28" s="3"/>
      <c r="F28" s="3"/>
      <c r="G28" s="3"/>
      <c r="H28" s="3"/>
      <c r="I28" s="3"/>
      <c r="J28" s="3"/>
      <c r="K28" s="3"/>
      <c r="L28" s="3"/>
      <c r="M28" s="3"/>
      <c r="N28" s="3"/>
      <c r="O28" s="3"/>
    </row>
    <row r="29" spans="1:15" x14ac:dyDescent="0.25">
      <c r="A29" s="3"/>
      <c r="B29" s="3"/>
      <c r="C29" s="3"/>
      <c r="D29" s="3"/>
      <c r="E29" s="3"/>
      <c r="F29" s="3"/>
      <c r="G29" s="3"/>
      <c r="H29" s="3"/>
      <c r="I29" s="3"/>
      <c r="J29" s="3"/>
      <c r="K29" s="3"/>
      <c r="L29" s="3"/>
      <c r="M29" s="3"/>
      <c r="N29" s="3"/>
      <c r="O29" s="3"/>
    </row>
    <row r="30" spans="1:15" x14ac:dyDescent="0.25">
      <c r="A30" s="3"/>
      <c r="B30" s="3"/>
      <c r="C30" s="3"/>
      <c r="D30" s="3"/>
      <c r="E30" s="3"/>
      <c r="F30" s="3"/>
      <c r="G30" s="3"/>
      <c r="H30" s="3"/>
      <c r="I30" s="3"/>
      <c r="J30" s="3"/>
      <c r="K30" s="3"/>
      <c r="L30" s="3"/>
      <c r="M30" s="3"/>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304</v>
      </c>
    </row>
    <row r="4" spans="1:15" x14ac:dyDescent="0.25">
      <c r="A4" t="s">
        <v>305</v>
      </c>
    </row>
    <row r="5" spans="1:15" ht="21" x14ac:dyDescent="0.35">
      <c r="A5" s="7" t="s">
        <v>180</v>
      </c>
    </row>
    <row r="6" spans="1:15" x14ac:dyDescent="0.25">
      <c r="A6" t="s">
        <v>288</v>
      </c>
    </row>
    <row r="7" spans="1:15" x14ac:dyDescent="0.25">
      <c r="A7" t="s">
        <v>289</v>
      </c>
    </row>
    <row r="8" spans="1:15" x14ac:dyDescent="0.25">
      <c r="A8" t="s">
        <v>290</v>
      </c>
    </row>
    <row r="9" spans="1:15" x14ac:dyDescent="0.25">
      <c r="A9" t="s">
        <v>306</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t="s">
        <v>200</v>
      </c>
      <c r="I14" s="3">
        <v>7.7175700000000003</v>
      </c>
      <c r="J14" s="3">
        <v>8.52529</v>
      </c>
      <c r="K14" s="3">
        <v>8.4391200000000008</v>
      </c>
      <c r="L14" s="3">
        <v>8.7318099999999994</v>
      </c>
      <c r="M14" s="3" t="s">
        <v>200</v>
      </c>
      <c r="N14" s="3"/>
      <c r="O14" s="3"/>
    </row>
    <row r="15" spans="1:15" x14ac:dyDescent="0.25">
      <c r="A15" s="3" t="s">
        <v>198</v>
      </c>
      <c r="B15" s="3" t="s">
        <v>201</v>
      </c>
      <c r="C15" s="3" t="s">
        <v>200</v>
      </c>
      <c r="D15" s="3" t="s">
        <v>200</v>
      </c>
      <c r="E15" s="3" t="s">
        <v>200</v>
      </c>
      <c r="F15" s="3">
        <v>19.497440000000001</v>
      </c>
      <c r="G15" s="3" t="s">
        <v>200</v>
      </c>
      <c r="H15" s="3" t="s">
        <v>200</v>
      </c>
      <c r="I15" s="3">
        <v>25.067219999999999</v>
      </c>
      <c r="J15" s="3">
        <v>25.274550000000001</v>
      </c>
      <c r="K15" s="3">
        <v>27.742909999999998</v>
      </c>
      <c r="L15" s="3">
        <v>31.08258</v>
      </c>
      <c r="M15" s="3" t="s">
        <v>200</v>
      </c>
      <c r="N15" s="3"/>
      <c r="O15" s="3"/>
    </row>
    <row r="16" spans="1:15" x14ac:dyDescent="0.25">
      <c r="A16" s="3" t="s">
        <v>198</v>
      </c>
      <c r="B16" s="3" t="s">
        <v>265</v>
      </c>
      <c r="C16" s="3" t="s">
        <v>200</v>
      </c>
      <c r="D16" s="3" t="s">
        <v>200</v>
      </c>
      <c r="E16" s="3" t="s">
        <v>200</v>
      </c>
      <c r="F16" s="3" t="s">
        <v>200</v>
      </c>
      <c r="G16" s="3" t="s">
        <v>200</v>
      </c>
      <c r="H16" s="3" t="s">
        <v>200</v>
      </c>
      <c r="I16" s="3">
        <v>3.7451599999999998</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t="s">
        <v>200</v>
      </c>
      <c r="H17" s="3" t="s">
        <v>200</v>
      </c>
      <c r="I17" s="3" t="s">
        <v>200</v>
      </c>
      <c r="J17" s="3">
        <v>3.4243399999999999</v>
      </c>
      <c r="K17" s="3">
        <v>3.3786200000000002</v>
      </c>
      <c r="L17" s="3">
        <v>2.8969399999999998</v>
      </c>
      <c r="M17" s="3" t="s">
        <v>200</v>
      </c>
      <c r="N17" s="3"/>
      <c r="O17" s="3"/>
    </row>
    <row r="18" spans="1:15" x14ac:dyDescent="0.25">
      <c r="A18" s="3" t="s">
        <v>198</v>
      </c>
      <c r="B18" s="3" t="s">
        <v>204</v>
      </c>
      <c r="C18" s="3" t="s">
        <v>200</v>
      </c>
      <c r="D18" s="3" t="s">
        <v>200</v>
      </c>
      <c r="E18" s="3" t="s">
        <v>200</v>
      </c>
      <c r="F18" s="3" t="s">
        <v>200</v>
      </c>
      <c r="G18" s="3" t="s">
        <v>200</v>
      </c>
      <c r="H18" s="3">
        <v>9.3567</v>
      </c>
      <c r="I18" s="3" t="s">
        <v>200</v>
      </c>
      <c r="J18" s="3" t="s">
        <v>200</v>
      </c>
      <c r="K18" s="3" t="s">
        <v>200</v>
      </c>
      <c r="L18" s="3" t="s">
        <v>200</v>
      </c>
      <c r="M18" s="3" t="s">
        <v>200</v>
      </c>
      <c r="N18" s="3"/>
      <c r="O18" s="3"/>
    </row>
    <row r="19" spans="1:15" x14ac:dyDescent="0.25">
      <c r="A19" s="3" t="s">
        <v>198</v>
      </c>
      <c r="B19" s="3" t="s">
        <v>206</v>
      </c>
      <c r="C19" s="3" t="s">
        <v>200</v>
      </c>
      <c r="D19" s="3" t="s">
        <v>200</v>
      </c>
      <c r="E19" s="3" t="s">
        <v>200</v>
      </c>
      <c r="F19" s="3">
        <v>87.5</v>
      </c>
      <c r="G19" s="3" t="s">
        <v>200</v>
      </c>
      <c r="H19" s="3" t="s">
        <v>200</v>
      </c>
      <c r="I19" s="3" t="s">
        <v>200</v>
      </c>
      <c r="J19" s="3">
        <v>86.956519999999998</v>
      </c>
      <c r="K19" s="3" t="s">
        <v>200</v>
      </c>
      <c r="L19" s="3" t="s">
        <v>200</v>
      </c>
      <c r="M19" s="3" t="s">
        <v>200</v>
      </c>
      <c r="N19" s="3"/>
      <c r="O19" s="3"/>
    </row>
    <row r="20" spans="1:15" x14ac:dyDescent="0.25">
      <c r="A20" s="3" t="s">
        <v>207</v>
      </c>
      <c r="B20" s="3" t="s">
        <v>208</v>
      </c>
      <c r="C20" s="3" t="s">
        <v>200</v>
      </c>
      <c r="D20" s="3" t="s">
        <v>200</v>
      </c>
      <c r="E20" s="3" t="s">
        <v>200</v>
      </c>
      <c r="F20" s="3" t="s">
        <v>200</v>
      </c>
      <c r="G20" s="3" t="s">
        <v>200</v>
      </c>
      <c r="H20" s="3" t="s">
        <v>200</v>
      </c>
      <c r="I20" s="3" t="s">
        <v>200</v>
      </c>
      <c r="J20" s="3">
        <v>40.875909999999998</v>
      </c>
      <c r="K20" s="3" t="s">
        <v>200</v>
      </c>
      <c r="L20" s="3" t="s">
        <v>200</v>
      </c>
      <c r="M20" s="3" t="s">
        <v>200</v>
      </c>
      <c r="N20" s="3"/>
      <c r="O20" s="3"/>
    </row>
    <row r="21" spans="1:15" x14ac:dyDescent="0.25">
      <c r="A21" s="3" t="s">
        <v>207</v>
      </c>
      <c r="B21" s="3" t="s">
        <v>245</v>
      </c>
      <c r="C21" s="3" t="s">
        <v>200</v>
      </c>
      <c r="D21" s="3" t="s">
        <v>200</v>
      </c>
      <c r="E21" s="3" t="s">
        <v>200</v>
      </c>
      <c r="F21" s="3">
        <v>76.729560000000006</v>
      </c>
      <c r="G21" s="3" t="s">
        <v>200</v>
      </c>
      <c r="H21" s="3" t="s">
        <v>200</v>
      </c>
      <c r="I21" s="3" t="s">
        <v>200</v>
      </c>
      <c r="J21" s="3">
        <v>95.151520000000005</v>
      </c>
      <c r="K21" s="3" t="s">
        <v>200</v>
      </c>
      <c r="L21" s="3" t="s">
        <v>200</v>
      </c>
      <c r="M21" s="3" t="s">
        <v>200</v>
      </c>
      <c r="N21" s="3"/>
      <c r="O21" s="3"/>
    </row>
    <row r="22" spans="1:15" x14ac:dyDescent="0.25">
      <c r="A22" s="3" t="s">
        <v>207</v>
      </c>
      <c r="B22" s="3" t="s">
        <v>209</v>
      </c>
      <c r="C22" s="3" t="s">
        <v>200</v>
      </c>
      <c r="D22" s="3" t="s">
        <v>200</v>
      </c>
      <c r="E22" s="3" t="s">
        <v>200</v>
      </c>
      <c r="F22" s="3" t="s">
        <v>200</v>
      </c>
      <c r="G22" s="3" t="s">
        <v>200</v>
      </c>
      <c r="H22" s="3" t="s">
        <v>200</v>
      </c>
      <c r="I22" s="3" t="s">
        <v>200</v>
      </c>
      <c r="J22" s="3">
        <v>29.175260000000002</v>
      </c>
      <c r="K22" s="3">
        <v>28.672750000000001</v>
      </c>
      <c r="L22" s="3" t="s">
        <v>200</v>
      </c>
      <c r="M22" s="3" t="s">
        <v>200</v>
      </c>
      <c r="N22" s="3"/>
      <c r="O22" s="3"/>
    </row>
    <row r="23" spans="1:15" x14ac:dyDescent="0.25">
      <c r="A23" s="3" t="s">
        <v>207</v>
      </c>
      <c r="B23" s="3" t="s">
        <v>210</v>
      </c>
      <c r="C23" s="3" t="s">
        <v>200</v>
      </c>
      <c r="D23" s="3" t="s">
        <v>200</v>
      </c>
      <c r="E23" s="3" t="s">
        <v>200</v>
      </c>
      <c r="F23" s="3" t="s">
        <v>200</v>
      </c>
      <c r="G23" s="3" t="s">
        <v>200</v>
      </c>
      <c r="H23" s="3" t="s">
        <v>200</v>
      </c>
      <c r="I23" s="3">
        <v>82.622169999999997</v>
      </c>
      <c r="J23" s="3" t="s">
        <v>200</v>
      </c>
      <c r="K23" s="3" t="s">
        <v>200</v>
      </c>
      <c r="L23" s="3" t="s">
        <v>200</v>
      </c>
      <c r="M23" s="3" t="s">
        <v>200</v>
      </c>
      <c r="N23" s="3"/>
      <c r="O23" s="3"/>
    </row>
    <row r="24" spans="1:15" x14ac:dyDescent="0.25">
      <c r="A24" s="3" t="s">
        <v>207</v>
      </c>
      <c r="B24" s="3" t="s">
        <v>211</v>
      </c>
      <c r="C24" s="3" t="s">
        <v>200</v>
      </c>
      <c r="D24" s="3" t="s">
        <v>200</v>
      </c>
      <c r="E24" s="3" t="s">
        <v>200</v>
      </c>
      <c r="F24" s="3" t="s">
        <v>200</v>
      </c>
      <c r="G24" s="3" t="s">
        <v>200</v>
      </c>
      <c r="H24" s="3" t="s">
        <v>200</v>
      </c>
      <c r="I24" s="3">
        <v>8.5274000000000001</v>
      </c>
      <c r="J24" s="3">
        <v>8.9481699999999993</v>
      </c>
      <c r="K24" s="3">
        <v>8.3188499999999994</v>
      </c>
      <c r="L24" s="3">
        <v>8.2440599999999993</v>
      </c>
      <c r="M24" s="3" t="s">
        <v>200</v>
      </c>
      <c r="N24" s="3"/>
      <c r="O24" s="3"/>
    </row>
    <row r="25" spans="1:15" x14ac:dyDescent="0.25">
      <c r="A25" s="3" t="s">
        <v>207</v>
      </c>
      <c r="B25" s="3" t="s">
        <v>212</v>
      </c>
      <c r="C25" s="3">
        <v>100</v>
      </c>
      <c r="D25" s="3">
        <v>100</v>
      </c>
      <c r="E25" s="3">
        <v>97.5</v>
      </c>
      <c r="F25" s="3">
        <v>100</v>
      </c>
      <c r="G25" s="3">
        <v>100</v>
      </c>
      <c r="H25" s="3">
        <v>100</v>
      </c>
      <c r="I25" s="3">
        <v>100</v>
      </c>
      <c r="J25" s="3">
        <v>100</v>
      </c>
      <c r="K25" s="3">
        <v>100</v>
      </c>
      <c r="L25" s="3">
        <v>100</v>
      </c>
      <c r="M25" s="3" t="s">
        <v>200</v>
      </c>
      <c r="N25" s="3"/>
      <c r="O25" s="3"/>
    </row>
    <row r="26" spans="1:15" x14ac:dyDescent="0.25">
      <c r="A26" s="3" t="s">
        <v>207</v>
      </c>
      <c r="B26" s="3" t="s">
        <v>213</v>
      </c>
      <c r="C26" s="3" t="s">
        <v>200</v>
      </c>
      <c r="D26" s="3">
        <v>23.358239999999999</v>
      </c>
      <c r="E26" s="3">
        <v>25.173480000000001</v>
      </c>
      <c r="F26" s="3">
        <v>31.408080000000002</v>
      </c>
      <c r="G26" s="3">
        <v>37.84581</v>
      </c>
      <c r="H26" s="3">
        <v>39.353200000000001</v>
      </c>
      <c r="I26" s="3">
        <v>39.619990000000001</v>
      </c>
      <c r="J26" s="3" t="s">
        <v>200</v>
      </c>
      <c r="K26" s="3" t="s">
        <v>200</v>
      </c>
      <c r="L26" s="3">
        <v>60.79027</v>
      </c>
      <c r="M26" s="3" t="s">
        <v>200</v>
      </c>
      <c r="N26" s="3"/>
      <c r="O26" s="3"/>
    </row>
    <row r="27" spans="1:15" x14ac:dyDescent="0.25">
      <c r="A27" s="3" t="s">
        <v>207</v>
      </c>
      <c r="B27" s="3" t="s">
        <v>214</v>
      </c>
      <c r="C27" s="3" t="s">
        <v>200</v>
      </c>
      <c r="D27" s="3" t="s">
        <v>200</v>
      </c>
      <c r="E27" s="3" t="s">
        <v>200</v>
      </c>
      <c r="F27" s="3" t="s">
        <v>200</v>
      </c>
      <c r="G27" s="3" t="s">
        <v>200</v>
      </c>
      <c r="H27" s="3" t="s">
        <v>200</v>
      </c>
      <c r="I27" s="3">
        <v>100</v>
      </c>
      <c r="J27" s="3">
        <v>100</v>
      </c>
      <c r="K27" s="3">
        <v>100</v>
      </c>
      <c r="L27" s="3">
        <v>100</v>
      </c>
      <c r="M27" s="3" t="s">
        <v>200</v>
      </c>
      <c r="N27" s="3"/>
      <c r="O27" s="3"/>
    </row>
    <row r="28" spans="1:15" x14ac:dyDescent="0.25">
      <c r="A28" s="3" t="s">
        <v>207</v>
      </c>
      <c r="B28" s="3" t="s">
        <v>261</v>
      </c>
      <c r="C28" s="3" t="s">
        <v>200</v>
      </c>
      <c r="D28" s="3" t="s">
        <v>200</v>
      </c>
      <c r="E28" s="3" t="s">
        <v>200</v>
      </c>
      <c r="F28" s="3" t="s">
        <v>200</v>
      </c>
      <c r="G28" s="3" t="s">
        <v>200</v>
      </c>
      <c r="H28" s="3" t="s">
        <v>200</v>
      </c>
      <c r="I28" s="3">
        <v>54.083440000000003</v>
      </c>
      <c r="J28" s="3" t="s">
        <v>200</v>
      </c>
      <c r="K28" s="3" t="s">
        <v>200</v>
      </c>
      <c r="L28" s="3" t="s">
        <v>200</v>
      </c>
      <c r="M28" s="3" t="s">
        <v>200</v>
      </c>
      <c r="N28" s="3"/>
      <c r="O28" s="3"/>
    </row>
    <row r="29" spans="1:15" x14ac:dyDescent="0.25">
      <c r="A29" s="3" t="s">
        <v>207</v>
      </c>
      <c r="B29" s="3" t="s">
        <v>217</v>
      </c>
      <c r="C29" s="3" t="s">
        <v>200</v>
      </c>
      <c r="D29" s="3" t="s">
        <v>200</v>
      </c>
      <c r="E29" s="3">
        <v>11.87312</v>
      </c>
      <c r="F29" s="3" t="s">
        <v>200</v>
      </c>
      <c r="G29" s="3" t="s">
        <v>200</v>
      </c>
      <c r="H29" s="3" t="s">
        <v>200</v>
      </c>
      <c r="I29" s="3">
        <v>85.431470000000004</v>
      </c>
      <c r="J29" s="3" t="s">
        <v>200</v>
      </c>
      <c r="K29" s="3" t="s">
        <v>200</v>
      </c>
      <c r="L29" s="3">
        <v>37.328690000000002</v>
      </c>
      <c r="M29" s="3" t="s">
        <v>200</v>
      </c>
      <c r="N29" s="3"/>
      <c r="O29" s="3"/>
    </row>
    <row r="30" spans="1:15" x14ac:dyDescent="0.25">
      <c r="A30" s="3" t="s">
        <v>218</v>
      </c>
      <c r="B30" s="3" t="s">
        <v>219</v>
      </c>
      <c r="C30" s="3">
        <v>100</v>
      </c>
      <c r="D30" s="3" t="s">
        <v>200</v>
      </c>
      <c r="E30" s="3" t="s">
        <v>200</v>
      </c>
      <c r="F30" s="3" t="s">
        <v>200</v>
      </c>
      <c r="G30" s="3" t="s">
        <v>200</v>
      </c>
      <c r="H30" s="3" t="s">
        <v>200</v>
      </c>
      <c r="I30" s="3">
        <v>100</v>
      </c>
      <c r="J30" s="3" t="s">
        <v>200</v>
      </c>
      <c r="K30" s="3" t="s">
        <v>200</v>
      </c>
      <c r="L30" s="3" t="s">
        <v>200</v>
      </c>
      <c r="M30" s="3" t="s">
        <v>200</v>
      </c>
      <c r="N30" s="3"/>
      <c r="O30" s="3"/>
    </row>
    <row r="31" spans="1:15" x14ac:dyDescent="0.25">
      <c r="A31" s="3" t="s">
        <v>218</v>
      </c>
      <c r="B31" s="3" t="s">
        <v>247</v>
      </c>
      <c r="C31" s="3" t="s">
        <v>200</v>
      </c>
      <c r="D31" s="3" t="s">
        <v>200</v>
      </c>
      <c r="E31" s="3" t="s">
        <v>200</v>
      </c>
      <c r="F31" s="3" t="s">
        <v>200</v>
      </c>
      <c r="G31" s="3" t="s">
        <v>200</v>
      </c>
      <c r="H31" s="3" t="s">
        <v>200</v>
      </c>
      <c r="I31" s="3">
        <v>28.309519999999999</v>
      </c>
      <c r="J31" s="3">
        <v>28.494499999999999</v>
      </c>
      <c r="K31" s="3">
        <v>39.572710000000001</v>
      </c>
      <c r="L31" s="3">
        <v>44.000990000000002</v>
      </c>
      <c r="M31" s="3" t="s">
        <v>200</v>
      </c>
      <c r="N31" s="3"/>
      <c r="O31" s="3"/>
    </row>
    <row r="32" spans="1:15" x14ac:dyDescent="0.25">
      <c r="A32" s="3" t="s">
        <v>218</v>
      </c>
      <c r="B32" s="3" t="s">
        <v>220</v>
      </c>
      <c r="C32" s="3" t="s">
        <v>200</v>
      </c>
      <c r="D32" s="3" t="s">
        <v>200</v>
      </c>
      <c r="E32" s="3" t="s">
        <v>200</v>
      </c>
      <c r="F32" s="3" t="s">
        <v>200</v>
      </c>
      <c r="G32" s="3" t="s">
        <v>200</v>
      </c>
      <c r="H32" s="3" t="s">
        <v>200</v>
      </c>
      <c r="I32" s="3">
        <v>93.116979999999998</v>
      </c>
      <c r="J32" s="3">
        <v>94.618499999999997</v>
      </c>
      <c r="K32" s="3">
        <v>95.646559999999994</v>
      </c>
      <c r="L32" s="3">
        <v>96.187049999999999</v>
      </c>
      <c r="M32" s="3" t="s">
        <v>200</v>
      </c>
      <c r="N32" s="3"/>
      <c r="O32" s="3"/>
    </row>
    <row r="33" spans="1:15" x14ac:dyDescent="0.25">
      <c r="A33" s="3" t="s">
        <v>218</v>
      </c>
      <c r="B33" s="3" t="s">
        <v>221</v>
      </c>
      <c r="C33" s="3" t="s">
        <v>200</v>
      </c>
      <c r="D33" s="3" t="s">
        <v>200</v>
      </c>
      <c r="E33" s="3" t="s">
        <v>200</v>
      </c>
      <c r="F33" s="3" t="s">
        <v>200</v>
      </c>
      <c r="G33" s="3" t="s">
        <v>200</v>
      </c>
      <c r="H33" s="3" t="s">
        <v>200</v>
      </c>
      <c r="I33" s="3">
        <v>99.734639999999999</v>
      </c>
      <c r="J33" s="3">
        <v>99.899379999999994</v>
      </c>
      <c r="K33" s="3">
        <v>99.940659999999994</v>
      </c>
      <c r="L33" s="3" t="s">
        <v>200</v>
      </c>
      <c r="M33" s="3" t="s">
        <v>200</v>
      </c>
      <c r="N33" s="3"/>
      <c r="O33" s="3"/>
    </row>
    <row r="34" spans="1:15" x14ac:dyDescent="0.25">
      <c r="A34" s="3" t="s">
        <v>222</v>
      </c>
      <c r="B34" s="3" t="s">
        <v>223</v>
      </c>
      <c r="C34" s="3" t="s">
        <v>200</v>
      </c>
      <c r="D34" s="3" t="s">
        <v>200</v>
      </c>
      <c r="E34" s="3" t="s">
        <v>200</v>
      </c>
      <c r="F34" s="3" t="s">
        <v>200</v>
      </c>
      <c r="G34" s="3" t="s">
        <v>200</v>
      </c>
      <c r="H34" s="3" t="s">
        <v>200</v>
      </c>
      <c r="I34" s="3">
        <v>22.350549999999998</v>
      </c>
      <c r="J34" s="3" t="s">
        <v>200</v>
      </c>
      <c r="K34" s="3" t="s">
        <v>200</v>
      </c>
      <c r="L34" s="3" t="s">
        <v>200</v>
      </c>
      <c r="M34" s="3" t="s">
        <v>200</v>
      </c>
      <c r="N34" s="3"/>
      <c r="O34" s="3"/>
    </row>
    <row r="35" spans="1:15" x14ac:dyDescent="0.25">
      <c r="A35" s="3" t="s">
        <v>222</v>
      </c>
      <c r="B35" s="3" t="s">
        <v>224</v>
      </c>
      <c r="C35" s="3" t="s">
        <v>200</v>
      </c>
      <c r="D35" s="3" t="s">
        <v>200</v>
      </c>
      <c r="E35" s="3">
        <v>79.187190000000001</v>
      </c>
      <c r="F35" s="3" t="s">
        <v>200</v>
      </c>
      <c r="G35" s="3" t="s">
        <v>200</v>
      </c>
      <c r="H35" s="3" t="s">
        <v>200</v>
      </c>
      <c r="I35" s="3" t="s">
        <v>200</v>
      </c>
      <c r="J35" s="3" t="s">
        <v>200</v>
      </c>
      <c r="K35" s="3" t="s">
        <v>200</v>
      </c>
      <c r="L35" s="3" t="s">
        <v>200</v>
      </c>
      <c r="M35" s="3" t="s">
        <v>200</v>
      </c>
      <c r="N35" s="3"/>
      <c r="O35" s="3"/>
    </row>
    <row r="36" spans="1:15" x14ac:dyDescent="0.25">
      <c r="A36" s="3" t="s">
        <v>222</v>
      </c>
      <c r="B36" s="3" t="s">
        <v>225</v>
      </c>
      <c r="C36" s="3" t="s">
        <v>200</v>
      </c>
      <c r="D36" s="3" t="s">
        <v>200</v>
      </c>
      <c r="E36" s="3" t="s">
        <v>200</v>
      </c>
      <c r="F36" s="3" t="s">
        <v>200</v>
      </c>
      <c r="G36" s="3" t="s">
        <v>200</v>
      </c>
      <c r="H36" s="3">
        <v>95.980710000000002</v>
      </c>
      <c r="I36" s="3">
        <v>99.678460000000001</v>
      </c>
      <c r="J36" s="3">
        <v>100</v>
      </c>
      <c r="K36" s="3">
        <v>100</v>
      </c>
      <c r="L36" s="3" t="s">
        <v>200</v>
      </c>
      <c r="M36" s="3" t="s">
        <v>200</v>
      </c>
      <c r="N36" s="3"/>
      <c r="O36" s="3"/>
    </row>
    <row r="37" spans="1:15" x14ac:dyDescent="0.25">
      <c r="A37" s="3" t="s">
        <v>222</v>
      </c>
      <c r="B37" s="3" t="s">
        <v>226</v>
      </c>
      <c r="C37" s="3" t="s">
        <v>200</v>
      </c>
      <c r="D37" s="3" t="s">
        <v>200</v>
      </c>
      <c r="E37" s="3" t="s">
        <v>200</v>
      </c>
      <c r="F37" s="3">
        <v>11.616849999999999</v>
      </c>
      <c r="G37" s="3" t="s">
        <v>200</v>
      </c>
      <c r="H37" s="3" t="s">
        <v>200</v>
      </c>
      <c r="I37" s="3" t="s">
        <v>200</v>
      </c>
      <c r="J37" s="3" t="s">
        <v>200</v>
      </c>
      <c r="K37" s="3" t="s">
        <v>200</v>
      </c>
      <c r="L37" s="3" t="s">
        <v>200</v>
      </c>
      <c r="M37" s="3" t="s">
        <v>200</v>
      </c>
      <c r="N37" s="3"/>
      <c r="O37" s="3"/>
    </row>
    <row r="38" spans="1:15" x14ac:dyDescent="0.25">
      <c r="A38" s="3" t="s">
        <v>222</v>
      </c>
      <c r="B38" s="3" t="s">
        <v>248</v>
      </c>
      <c r="C38" s="3" t="s">
        <v>200</v>
      </c>
      <c r="D38" s="3" t="s">
        <v>200</v>
      </c>
      <c r="E38" s="3" t="s">
        <v>200</v>
      </c>
      <c r="F38" s="3" t="s">
        <v>200</v>
      </c>
      <c r="G38" s="3" t="s">
        <v>200</v>
      </c>
      <c r="H38" s="3" t="s">
        <v>200</v>
      </c>
      <c r="I38" s="3">
        <v>22.322649999999999</v>
      </c>
      <c r="J38" s="3">
        <v>23.676829999999999</v>
      </c>
      <c r="K38" s="3">
        <v>24.95552</v>
      </c>
      <c r="L38" s="3">
        <v>27.299890000000001</v>
      </c>
      <c r="M38" s="3" t="s">
        <v>200</v>
      </c>
      <c r="N38" s="3"/>
      <c r="O38" s="3"/>
    </row>
    <row r="39" spans="1:15" x14ac:dyDescent="0.25">
      <c r="A39" s="3" t="s">
        <v>222</v>
      </c>
      <c r="B39" s="3" t="s">
        <v>250</v>
      </c>
      <c r="C39" s="3" t="s">
        <v>200</v>
      </c>
      <c r="D39" s="3" t="s">
        <v>200</v>
      </c>
      <c r="E39" s="3" t="s">
        <v>200</v>
      </c>
      <c r="F39" s="3" t="s">
        <v>200</v>
      </c>
      <c r="G39" s="3" t="s">
        <v>200</v>
      </c>
      <c r="H39" s="3" t="s">
        <v>200</v>
      </c>
      <c r="I39" s="3" t="s">
        <v>200</v>
      </c>
      <c r="J39" s="3">
        <v>71.179879999999997</v>
      </c>
      <c r="K39" s="3">
        <v>72.554609999999997</v>
      </c>
      <c r="L39" s="3" t="s">
        <v>200</v>
      </c>
      <c r="M39" s="3" t="s">
        <v>200</v>
      </c>
      <c r="N39" s="3"/>
      <c r="O39" s="3"/>
    </row>
    <row r="40" spans="1:15" x14ac:dyDescent="0.25">
      <c r="A40" s="3" t="s">
        <v>222</v>
      </c>
      <c r="B40" s="3" t="s">
        <v>251</v>
      </c>
      <c r="C40" s="3" t="s">
        <v>200</v>
      </c>
      <c r="D40" s="3" t="s">
        <v>200</v>
      </c>
      <c r="E40" s="3" t="s">
        <v>200</v>
      </c>
      <c r="F40" s="3" t="s">
        <v>200</v>
      </c>
      <c r="G40" s="3" t="s">
        <v>200</v>
      </c>
      <c r="H40" s="3" t="s">
        <v>200</v>
      </c>
      <c r="I40" s="3">
        <v>32.36994</v>
      </c>
      <c r="J40" s="3">
        <v>36.401670000000003</v>
      </c>
      <c r="K40" s="3" t="s">
        <v>200</v>
      </c>
      <c r="L40" s="3" t="s">
        <v>200</v>
      </c>
      <c r="M40" s="3" t="s">
        <v>200</v>
      </c>
      <c r="N40" s="3"/>
      <c r="O40" s="3"/>
    </row>
    <row r="41" spans="1:15" x14ac:dyDescent="0.25">
      <c r="A41" s="3" t="s">
        <v>228</v>
      </c>
      <c r="B41" s="3" t="s">
        <v>229</v>
      </c>
      <c r="C41" s="3" t="s">
        <v>200</v>
      </c>
      <c r="D41" s="3" t="s">
        <v>200</v>
      </c>
      <c r="E41" s="3" t="s">
        <v>200</v>
      </c>
      <c r="F41" s="3" t="s">
        <v>200</v>
      </c>
      <c r="G41" s="3" t="s">
        <v>200</v>
      </c>
      <c r="H41" s="3" t="s">
        <v>200</v>
      </c>
      <c r="I41" s="3">
        <v>20.90925</v>
      </c>
      <c r="J41" s="3" t="s">
        <v>200</v>
      </c>
      <c r="K41" s="3">
        <v>25.586590000000001</v>
      </c>
      <c r="L41" s="3">
        <v>28.043749999999999</v>
      </c>
      <c r="M41" s="3" t="s">
        <v>200</v>
      </c>
      <c r="N41" s="3"/>
      <c r="O41" s="3"/>
    </row>
    <row r="42" spans="1:15" x14ac:dyDescent="0.25">
      <c r="A42" s="3" t="s">
        <v>228</v>
      </c>
      <c r="B42" s="3" t="s">
        <v>230</v>
      </c>
      <c r="C42" s="3" t="s">
        <v>200</v>
      </c>
      <c r="D42" s="3" t="s">
        <v>200</v>
      </c>
      <c r="E42" s="3" t="s">
        <v>200</v>
      </c>
      <c r="F42" s="3">
        <v>13.688459999999999</v>
      </c>
      <c r="G42" s="3" t="s">
        <v>200</v>
      </c>
      <c r="H42" s="3" t="s">
        <v>200</v>
      </c>
      <c r="I42" s="3">
        <v>15.85807</v>
      </c>
      <c r="J42" s="3">
        <v>18.336590000000001</v>
      </c>
      <c r="K42" s="3">
        <v>19.211729999999999</v>
      </c>
      <c r="L42" s="3">
        <v>20.69078</v>
      </c>
      <c r="M42" s="3" t="s">
        <v>200</v>
      </c>
      <c r="N42" s="3"/>
      <c r="O42" s="3"/>
    </row>
    <row r="43" spans="1:15" x14ac:dyDescent="0.25">
      <c r="A43" s="3" t="s">
        <v>228</v>
      </c>
      <c r="B43" s="3" t="s">
        <v>231</v>
      </c>
      <c r="C43" s="3" t="s">
        <v>200</v>
      </c>
      <c r="D43" s="3" t="s">
        <v>200</v>
      </c>
      <c r="E43" s="3" t="s">
        <v>200</v>
      </c>
      <c r="F43" s="3" t="s">
        <v>200</v>
      </c>
      <c r="G43" s="3" t="s">
        <v>200</v>
      </c>
      <c r="H43" s="3" t="s">
        <v>200</v>
      </c>
      <c r="I43" s="3">
        <v>71.497579999999999</v>
      </c>
      <c r="J43" s="3">
        <v>76.456310000000002</v>
      </c>
      <c r="K43" s="3">
        <v>79.268289999999993</v>
      </c>
      <c r="L43" s="3" t="s">
        <v>200</v>
      </c>
      <c r="M43" s="3" t="s">
        <v>200</v>
      </c>
      <c r="N43" s="3"/>
      <c r="O43" s="3"/>
    </row>
    <row r="44" spans="1:15" x14ac:dyDescent="0.25">
      <c r="A44" s="3" t="s">
        <v>228</v>
      </c>
      <c r="B44" s="3" t="s">
        <v>232</v>
      </c>
      <c r="C44" s="3" t="s">
        <v>200</v>
      </c>
      <c r="D44" s="3" t="s">
        <v>200</v>
      </c>
      <c r="E44" s="3" t="s">
        <v>200</v>
      </c>
      <c r="F44" s="3" t="s">
        <v>200</v>
      </c>
      <c r="G44" s="3" t="s">
        <v>200</v>
      </c>
      <c r="H44" s="3" t="s">
        <v>200</v>
      </c>
      <c r="I44" s="3">
        <v>28.674340000000001</v>
      </c>
      <c r="J44" s="3">
        <v>29.943639999999998</v>
      </c>
      <c r="K44" s="3">
        <v>38.220199999999998</v>
      </c>
      <c r="L44" s="3">
        <v>45.835940000000001</v>
      </c>
      <c r="M44" s="3" t="s">
        <v>200</v>
      </c>
      <c r="N44" s="3"/>
      <c r="O44" s="3"/>
    </row>
    <row r="45" spans="1:15" x14ac:dyDescent="0.25">
      <c r="A45" s="3" t="s">
        <v>228</v>
      </c>
      <c r="B45" s="3" t="s">
        <v>233</v>
      </c>
      <c r="C45" s="3" t="s">
        <v>200</v>
      </c>
      <c r="D45" s="3" t="s">
        <v>200</v>
      </c>
      <c r="E45" s="3" t="s">
        <v>200</v>
      </c>
      <c r="F45" s="3" t="s">
        <v>200</v>
      </c>
      <c r="G45" s="3" t="s">
        <v>200</v>
      </c>
      <c r="H45" s="3" t="s">
        <v>200</v>
      </c>
      <c r="I45" s="3">
        <v>43.215029999999999</v>
      </c>
      <c r="J45" s="3">
        <v>35.814889999999998</v>
      </c>
      <c r="K45" s="3" t="s">
        <v>200</v>
      </c>
      <c r="L45" s="3">
        <v>34.396549999999998</v>
      </c>
      <c r="M45" s="3" t="s">
        <v>200</v>
      </c>
      <c r="N45" s="3"/>
      <c r="O45" s="3"/>
    </row>
    <row r="46" spans="1:15" x14ac:dyDescent="0.25">
      <c r="A46" s="3" t="s">
        <v>228</v>
      </c>
      <c r="B46" s="3" t="s">
        <v>234</v>
      </c>
      <c r="C46" s="3" t="s">
        <v>200</v>
      </c>
      <c r="D46" s="3" t="s">
        <v>200</v>
      </c>
      <c r="E46" s="3" t="s">
        <v>200</v>
      </c>
      <c r="F46" s="3" t="s">
        <v>200</v>
      </c>
      <c r="G46" s="3" t="s">
        <v>200</v>
      </c>
      <c r="H46" s="3" t="s">
        <v>200</v>
      </c>
      <c r="I46" s="3" t="s">
        <v>200</v>
      </c>
      <c r="J46" s="3" t="s">
        <v>200</v>
      </c>
      <c r="K46" s="3">
        <v>24.953299999999999</v>
      </c>
      <c r="L46" s="3" t="s">
        <v>200</v>
      </c>
      <c r="M46" s="3" t="s">
        <v>200</v>
      </c>
      <c r="N46" s="3"/>
      <c r="O46" s="3"/>
    </row>
    <row r="47" spans="1:15" x14ac:dyDescent="0.25">
      <c r="A47" s="3" t="s">
        <v>228</v>
      </c>
      <c r="B47" s="3" t="s">
        <v>252</v>
      </c>
      <c r="C47" s="3" t="s">
        <v>200</v>
      </c>
      <c r="D47" s="3" t="s">
        <v>200</v>
      </c>
      <c r="E47" s="3" t="s">
        <v>200</v>
      </c>
      <c r="F47" s="3">
        <v>9.7699099999999994</v>
      </c>
      <c r="G47" s="3" t="s">
        <v>200</v>
      </c>
      <c r="H47" s="3" t="s">
        <v>200</v>
      </c>
      <c r="I47" s="3">
        <v>13.97636</v>
      </c>
      <c r="J47" s="3" t="s">
        <v>200</v>
      </c>
      <c r="K47" s="3" t="s">
        <v>200</v>
      </c>
      <c r="L47" s="3" t="s">
        <v>200</v>
      </c>
      <c r="M47" s="3" t="s">
        <v>200</v>
      </c>
      <c r="N47" s="3"/>
      <c r="O47" s="3"/>
    </row>
    <row r="48" spans="1:15" x14ac:dyDescent="0.25">
      <c r="A48" s="3" t="s">
        <v>228</v>
      </c>
      <c r="B48" s="3" t="s">
        <v>236</v>
      </c>
      <c r="C48" s="3" t="s">
        <v>200</v>
      </c>
      <c r="D48" s="3" t="s">
        <v>200</v>
      </c>
      <c r="E48" s="3" t="s">
        <v>200</v>
      </c>
      <c r="F48" s="3" t="s">
        <v>200</v>
      </c>
      <c r="G48" s="3" t="s">
        <v>200</v>
      </c>
      <c r="H48" s="3" t="s">
        <v>200</v>
      </c>
      <c r="I48" s="3">
        <v>11.79992</v>
      </c>
      <c r="J48" s="3">
        <v>10.28759</v>
      </c>
      <c r="K48" s="3" t="s">
        <v>200</v>
      </c>
      <c r="L48" s="3" t="s">
        <v>200</v>
      </c>
      <c r="M48" s="3" t="s">
        <v>200</v>
      </c>
      <c r="N48" s="3"/>
      <c r="O48" s="3"/>
    </row>
    <row r="49" spans="1:15" x14ac:dyDescent="0.25">
      <c r="A49" s="3" t="s">
        <v>228</v>
      </c>
      <c r="B49" s="3" t="s">
        <v>237</v>
      </c>
      <c r="C49" s="3" t="s">
        <v>200</v>
      </c>
      <c r="D49" s="3" t="s">
        <v>200</v>
      </c>
      <c r="E49" s="3" t="s">
        <v>200</v>
      </c>
      <c r="F49" s="3" t="s">
        <v>200</v>
      </c>
      <c r="G49" s="3" t="s">
        <v>200</v>
      </c>
      <c r="H49" s="3" t="s">
        <v>200</v>
      </c>
      <c r="I49" s="3" t="s">
        <v>200</v>
      </c>
      <c r="J49" s="3">
        <v>15.56611</v>
      </c>
      <c r="K49" s="3" t="s">
        <v>200</v>
      </c>
      <c r="L49" s="3" t="s">
        <v>200</v>
      </c>
      <c r="M49" s="3" t="s">
        <v>200</v>
      </c>
      <c r="N49" s="3"/>
      <c r="O49" s="3"/>
    </row>
    <row r="50" spans="1:15" x14ac:dyDescent="0.25">
      <c r="A50" s="3" t="s">
        <v>228</v>
      </c>
      <c r="B50" s="3" t="s">
        <v>238</v>
      </c>
      <c r="C50" s="3" t="s">
        <v>200</v>
      </c>
      <c r="D50" s="3" t="s">
        <v>200</v>
      </c>
      <c r="E50" s="3" t="s">
        <v>200</v>
      </c>
      <c r="F50" s="3">
        <v>4.40503</v>
      </c>
      <c r="G50" s="3" t="s">
        <v>200</v>
      </c>
      <c r="H50" s="3" t="s">
        <v>200</v>
      </c>
      <c r="I50" s="3">
        <v>3.0723799999999999</v>
      </c>
      <c r="J50" s="3">
        <v>5.17659</v>
      </c>
      <c r="K50" s="3">
        <v>5.3953800000000003</v>
      </c>
      <c r="L50" s="3">
        <v>6.73482</v>
      </c>
      <c r="M50" s="3" t="s">
        <v>200</v>
      </c>
      <c r="N50" s="3"/>
      <c r="O50" s="3"/>
    </row>
    <row r="51" spans="1:15" x14ac:dyDescent="0.25">
      <c r="A51" s="3" t="s">
        <v>228</v>
      </c>
      <c r="B51" s="3" t="s">
        <v>239</v>
      </c>
      <c r="C51" s="3" t="s">
        <v>200</v>
      </c>
      <c r="D51" s="3" t="s">
        <v>200</v>
      </c>
      <c r="E51" s="3" t="s">
        <v>200</v>
      </c>
      <c r="F51" s="3" t="s">
        <v>200</v>
      </c>
      <c r="G51" s="3" t="s">
        <v>200</v>
      </c>
      <c r="H51" s="3" t="s">
        <v>200</v>
      </c>
      <c r="I51" s="3" t="s">
        <v>200</v>
      </c>
      <c r="J51" s="3" t="s">
        <v>200</v>
      </c>
      <c r="K51" s="3" t="s">
        <v>200</v>
      </c>
      <c r="L51" s="3">
        <v>44.097459999999998</v>
      </c>
      <c r="M51" s="3" t="s">
        <v>200</v>
      </c>
      <c r="N51" s="3"/>
      <c r="O51" s="3"/>
    </row>
    <row r="52" spans="1:15" x14ac:dyDescent="0.25">
      <c r="A52" s="3" t="s">
        <v>228</v>
      </c>
      <c r="B52" s="3" t="s">
        <v>240</v>
      </c>
      <c r="C52" s="3" t="s">
        <v>200</v>
      </c>
      <c r="D52" s="3" t="s">
        <v>200</v>
      </c>
      <c r="E52" s="3" t="s">
        <v>200</v>
      </c>
      <c r="F52" s="3" t="s">
        <v>200</v>
      </c>
      <c r="G52" s="3" t="s">
        <v>200</v>
      </c>
      <c r="H52" s="3" t="s">
        <v>200</v>
      </c>
      <c r="I52" s="3" t="s">
        <v>200</v>
      </c>
      <c r="J52" s="3">
        <v>4.2042999999999999</v>
      </c>
      <c r="K52" s="3">
        <v>5.6126800000000001</v>
      </c>
      <c r="L52" s="3">
        <v>13.04166</v>
      </c>
      <c r="M52" s="3" t="s">
        <v>200</v>
      </c>
      <c r="N52" s="3"/>
      <c r="O52" s="3"/>
    </row>
    <row r="53" spans="1:15" x14ac:dyDescent="0.25">
      <c r="A53" s="3" t="s">
        <v>228</v>
      </c>
      <c r="B53" s="3" t="s">
        <v>241</v>
      </c>
      <c r="C53" s="3" t="s">
        <v>200</v>
      </c>
      <c r="D53" s="3" t="s">
        <v>200</v>
      </c>
      <c r="E53" s="3" t="s">
        <v>200</v>
      </c>
      <c r="F53" s="3" t="s">
        <v>200</v>
      </c>
      <c r="G53" s="3" t="s">
        <v>200</v>
      </c>
      <c r="H53" s="3" t="s">
        <v>200</v>
      </c>
      <c r="I53" s="3" t="s">
        <v>200</v>
      </c>
      <c r="J53" s="3">
        <v>24.18319</v>
      </c>
      <c r="K53" s="3">
        <v>24.95307</v>
      </c>
      <c r="L53" s="3">
        <v>22.140720000000002</v>
      </c>
      <c r="M53" s="3" t="s">
        <v>200</v>
      </c>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304</v>
      </c>
    </row>
    <row r="4" spans="1:15" x14ac:dyDescent="0.25">
      <c r="A4" t="s">
        <v>305</v>
      </c>
    </row>
    <row r="5" spans="1:15" ht="21" x14ac:dyDescent="0.35">
      <c r="A5" s="7" t="s">
        <v>180</v>
      </c>
    </row>
    <row r="6" spans="1:15" x14ac:dyDescent="0.25">
      <c r="A6" t="s">
        <v>288</v>
      </c>
    </row>
    <row r="7" spans="1:15" x14ac:dyDescent="0.25">
      <c r="A7" t="s">
        <v>289</v>
      </c>
    </row>
    <row r="8" spans="1:15" x14ac:dyDescent="0.25">
      <c r="A8" t="s">
        <v>290</v>
      </c>
    </row>
    <row r="9" spans="1:15" x14ac:dyDescent="0.25">
      <c r="A9" t="s">
        <v>307</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t="s">
        <v>200</v>
      </c>
      <c r="I14" s="3">
        <v>41.506529999999998</v>
      </c>
      <c r="J14" s="3">
        <v>41.892940000000003</v>
      </c>
      <c r="K14" s="3" t="s">
        <v>200</v>
      </c>
      <c r="L14" s="3" t="s">
        <v>200</v>
      </c>
      <c r="M14" s="3" t="s">
        <v>200</v>
      </c>
      <c r="N14" s="3"/>
      <c r="O14" s="3"/>
    </row>
    <row r="15" spans="1:15" x14ac:dyDescent="0.25">
      <c r="A15" s="3" t="s">
        <v>198</v>
      </c>
      <c r="B15" s="3" t="s">
        <v>201</v>
      </c>
      <c r="C15" s="3" t="s">
        <v>200</v>
      </c>
      <c r="D15" s="3" t="s">
        <v>200</v>
      </c>
      <c r="E15" s="3" t="s">
        <v>200</v>
      </c>
      <c r="F15" s="3">
        <v>58.079410000000003</v>
      </c>
      <c r="G15" s="3" t="s">
        <v>200</v>
      </c>
      <c r="H15" s="3" t="s">
        <v>200</v>
      </c>
      <c r="I15" s="3">
        <v>53.090330000000002</v>
      </c>
      <c r="J15" s="3" t="s">
        <v>200</v>
      </c>
      <c r="K15" s="3" t="s">
        <v>200</v>
      </c>
      <c r="L15" s="3" t="s">
        <v>200</v>
      </c>
      <c r="M15" s="3" t="s">
        <v>200</v>
      </c>
      <c r="N15" s="3"/>
      <c r="O15" s="3"/>
    </row>
    <row r="16" spans="1:15" x14ac:dyDescent="0.25">
      <c r="A16" s="3" t="s">
        <v>198</v>
      </c>
      <c r="B16" s="3" t="s">
        <v>265</v>
      </c>
      <c r="C16" s="3" t="s">
        <v>200</v>
      </c>
      <c r="D16" s="3" t="s">
        <v>200</v>
      </c>
      <c r="E16" s="3" t="s">
        <v>200</v>
      </c>
      <c r="F16" s="3" t="s">
        <v>200</v>
      </c>
      <c r="G16" s="3" t="s">
        <v>200</v>
      </c>
      <c r="H16" s="3" t="s">
        <v>200</v>
      </c>
      <c r="I16" s="3">
        <v>37.423310000000001</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t="s">
        <v>200</v>
      </c>
      <c r="H17" s="3" t="s">
        <v>200</v>
      </c>
      <c r="I17" s="3" t="s">
        <v>200</v>
      </c>
      <c r="J17" s="3">
        <v>11.119630000000001</v>
      </c>
      <c r="K17" s="3" t="s">
        <v>200</v>
      </c>
      <c r="L17" s="3" t="s">
        <v>200</v>
      </c>
      <c r="M17" s="3" t="s">
        <v>200</v>
      </c>
      <c r="N17" s="3"/>
      <c r="O17" s="3"/>
    </row>
    <row r="18" spans="1:15" x14ac:dyDescent="0.25">
      <c r="A18" s="3" t="s">
        <v>198</v>
      </c>
      <c r="B18" s="3" t="s">
        <v>204</v>
      </c>
      <c r="C18" s="3" t="s">
        <v>200</v>
      </c>
      <c r="D18" s="3" t="s">
        <v>200</v>
      </c>
      <c r="E18" s="3" t="s">
        <v>200</v>
      </c>
      <c r="F18" s="3" t="s">
        <v>200</v>
      </c>
      <c r="G18" s="3" t="s">
        <v>200</v>
      </c>
      <c r="H18" s="3">
        <v>13.724869999999999</v>
      </c>
      <c r="I18" s="3" t="s">
        <v>200</v>
      </c>
      <c r="J18" s="3" t="s">
        <v>200</v>
      </c>
      <c r="K18" s="3" t="s">
        <v>200</v>
      </c>
      <c r="L18" s="3" t="s">
        <v>200</v>
      </c>
      <c r="M18" s="3" t="s">
        <v>200</v>
      </c>
      <c r="N18" s="3"/>
      <c r="O18" s="3"/>
    </row>
    <row r="19" spans="1:15" x14ac:dyDescent="0.25">
      <c r="A19" s="3" t="s">
        <v>198</v>
      </c>
      <c r="B19" s="3" t="s">
        <v>206</v>
      </c>
      <c r="C19" s="3" t="s">
        <v>200</v>
      </c>
      <c r="D19" s="3" t="s">
        <v>200</v>
      </c>
      <c r="E19" s="3" t="s">
        <v>200</v>
      </c>
      <c r="F19" s="3">
        <v>100</v>
      </c>
      <c r="G19" s="3" t="s">
        <v>200</v>
      </c>
      <c r="H19" s="3" t="s">
        <v>200</v>
      </c>
      <c r="I19" s="3" t="s">
        <v>200</v>
      </c>
      <c r="J19" s="3">
        <v>100</v>
      </c>
      <c r="K19" s="3" t="s">
        <v>200</v>
      </c>
      <c r="L19" s="3" t="s">
        <v>200</v>
      </c>
      <c r="M19" s="3" t="s">
        <v>200</v>
      </c>
      <c r="N19" s="3"/>
      <c r="O19" s="3"/>
    </row>
    <row r="20" spans="1:15" x14ac:dyDescent="0.25">
      <c r="A20" s="3" t="s">
        <v>207</v>
      </c>
      <c r="B20" s="3" t="s">
        <v>208</v>
      </c>
      <c r="C20" s="3" t="s">
        <v>200</v>
      </c>
      <c r="D20" s="3" t="s">
        <v>200</v>
      </c>
      <c r="E20" s="3" t="s">
        <v>200</v>
      </c>
      <c r="F20" s="3" t="s">
        <v>200</v>
      </c>
      <c r="G20" s="3" t="s">
        <v>200</v>
      </c>
      <c r="H20" s="3" t="s">
        <v>200</v>
      </c>
      <c r="I20" s="3" t="s">
        <v>200</v>
      </c>
      <c r="J20" s="3">
        <v>49.635039999999996</v>
      </c>
      <c r="K20" s="3" t="s">
        <v>200</v>
      </c>
      <c r="L20" s="3" t="s">
        <v>200</v>
      </c>
      <c r="M20" s="3" t="s">
        <v>200</v>
      </c>
      <c r="N20" s="3"/>
      <c r="O20" s="3"/>
    </row>
    <row r="21" spans="1:15" x14ac:dyDescent="0.25">
      <c r="A21" s="3" t="s">
        <v>207</v>
      </c>
      <c r="B21" s="3" t="s">
        <v>245</v>
      </c>
      <c r="C21" s="3" t="s">
        <v>200</v>
      </c>
      <c r="D21" s="3" t="s">
        <v>200</v>
      </c>
      <c r="E21" s="3" t="s">
        <v>200</v>
      </c>
      <c r="F21" s="3">
        <v>100</v>
      </c>
      <c r="G21" s="3" t="s">
        <v>200</v>
      </c>
      <c r="H21" s="3" t="s">
        <v>200</v>
      </c>
      <c r="I21" s="3" t="s">
        <v>200</v>
      </c>
      <c r="J21" s="3">
        <v>87.931030000000007</v>
      </c>
      <c r="K21" s="3" t="s">
        <v>200</v>
      </c>
      <c r="L21" s="3" t="s">
        <v>200</v>
      </c>
      <c r="M21" s="3">
        <v>86.111109999999996</v>
      </c>
      <c r="N21" s="3"/>
      <c r="O21" s="3"/>
    </row>
    <row r="22" spans="1:15" x14ac:dyDescent="0.25">
      <c r="A22" s="3" t="s">
        <v>207</v>
      </c>
      <c r="B22" s="3" t="s">
        <v>209</v>
      </c>
      <c r="C22" s="3" t="s">
        <v>200</v>
      </c>
      <c r="D22" s="3" t="s">
        <v>200</v>
      </c>
      <c r="E22" s="3" t="s">
        <v>200</v>
      </c>
      <c r="F22" s="3" t="s">
        <v>200</v>
      </c>
      <c r="G22" s="3" t="s">
        <v>200</v>
      </c>
      <c r="H22" s="3" t="s">
        <v>200</v>
      </c>
      <c r="I22" s="3" t="s">
        <v>200</v>
      </c>
      <c r="J22" s="3">
        <v>44.47439</v>
      </c>
      <c r="K22" s="3">
        <v>43.193719999999999</v>
      </c>
      <c r="L22" s="3" t="s">
        <v>200</v>
      </c>
      <c r="M22" s="3" t="s">
        <v>200</v>
      </c>
      <c r="N22" s="3"/>
      <c r="O22" s="3"/>
    </row>
    <row r="23" spans="1:15" x14ac:dyDescent="0.25">
      <c r="A23" s="3" t="s">
        <v>207</v>
      </c>
      <c r="B23" s="3" t="s">
        <v>211</v>
      </c>
      <c r="C23" s="3" t="s">
        <v>200</v>
      </c>
      <c r="D23" s="3" t="s">
        <v>200</v>
      </c>
      <c r="E23" s="3" t="s">
        <v>200</v>
      </c>
      <c r="F23" s="3" t="s">
        <v>200</v>
      </c>
      <c r="G23" s="3" t="s">
        <v>200</v>
      </c>
      <c r="H23" s="3" t="s">
        <v>200</v>
      </c>
      <c r="I23" s="3">
        <v>35.675280000000001</v>
      </c>
      <c r="J23" s="3">
        <v>37.043480000000002</v>
      </c>
      <c r="K23" s="3">
        <v>36.28651</v>
      </c>
      <c r="L23" s="3">
        <v>32.347169999999998</v>
      </c>
      <c r="M23" s="3" t="s">
        <v>200</v>
      </c>
      <c r="N23" s="3"/>
      <c r="O23" s="3"/>
    </row>
    <row r="24" spans="1:15" x14ac:dyDescent="0.25">
      <c r="A24" s="3" t="s">
        <v>207</v>
      </c>
      <c r="B24" s="3" t="s">
        <v>212</v>
      </c>
      <c r="C24" s="3" t="s">
        <v>200</v>
      </c>
      <c r="D24" s="3" t="s">
        <v>200</v>
      </c>
      <c r="E24" s="3" t="s">
        <v>200</v>
      </c>
      <c r="F24" s="3">
        <v>100</v>
      </c>
      <c r="G24" s="3">
        <v>100</v>
      </c>
      <c r="H24" s="3">
        <v>100</v>
      </c>
      <c r="I24" s="3">
        <v>100</v>
      </c>
      <c r="J24" s="3">
        <v>100</v>
      </c>
      <c r="K24" s="3">
        <v>100</v>
      </c>
      <c r="L24" s="3">
        <v>100</v>
      </c>
      <c r="M24" s="3" t="s">
        <v>200</v>
      </c>
      <c r="N24" s="3"/>
      <c r="O24" s="3"/>
    </row>
    <row r="25" spans="1:15" x14ac:dyDescent="0.25">
      <c r="A25" s="3" t="s">
        <v>207</v>
      </c>
      <c r="B25" s="3" t="s">
        <v>213</v>
      </c>
      <c r="C25" s="3" t="s">
        <v>200</v>
      </c>
      <c r="D25" s="3">
        <v>40.9589</v>
      </c>
      <c r="E25" s="3">
        <v>41.202530000000003</v>
      </c>
      <c r="F25" s="3">
        <v>49.449199999999998</v>
      </c>
      <c r="G25" s="3">
        <v>53.982300000000002</v>
      </c>
      <c r="H25" s="3">
        <v>54.366689999999998</v>
      </c>
      <c r="I25" s="3">
        <v>56.214370000000002</v>
      </c>
      <c r="J25" s="3" t="s">
        <v>200</v>
      </c>
      <c r="K25" s="3" t="s">
        <v>200</v>
      </c>
      <c r="L25" s="3">
        <v>74.315790000000007</v>
      </c>
      <c r="M25" s="3" t="s">
        <v>200</v>
      </c>
      <c r="N25" s="3"/>
      <c r="O25" s="3"/>
    </row>
    <row r="26" spans="1:15" x14ac:dyDescent="0.25">
      <c r="A26" s="3" t="s">
        <v>207</v>
      </c>
      <c r="B26" s="3" t="s">
        <v>214</v>
      </c>
      <c r="C26" s="3" t="s">
        <v>200</v>
      </c>
      <c r="D26" s="3" t="s">
        <v>200</v>
      </c>
      <c r="E26" s="3" t="s">
        <v>200</v>
      </c>
      <c r="F26" s="3" t="s">
        <v>200</v>
      </c>
      <c r="G26" s="3" t="s">
        <v>200</v>
      </c>
      <c r="H26" s="3" t="s">
        <v>200</v>
      </c>
      <c r="I26" s="3">
        <v>100</v>
      </c>
      <c r="J26" s="3">
        <v>100</v>
      </c>
      <c r="K26" s="3">
        <v>100</v>
      </c>
      <c r="L26" s="3">
        <v>100</v>
      </c>
      <c r="M26" s="3" t="s">
        <v>200</v>
      </c>
      <c r="N26" s="3"/>
      <c r="O26" s="3"/>
    </row>
    <row r="27" spans="1:15" x14ac:dyDescent="0.25">
      <c r="A27" s="3" t="s">
        <v>207</v>
      </c>
      <c r="B27" s="3" t="s">
        <v>261</v>
      </c>
      <c r="C27" s="3" t="s">
        <v>200</v>
      </c>
      <c r="D27" s="3" t="s">
        <v>200</v>
      </c>
      <c r="E27" s="3" t="s">
        <v>200</v>
      </c>
      <c r="F27" s="3" t="s">
        <v>200</v>
      </c>
      <c r="G27" s="3" t="s">
        <v>200</v>
      </c>
      <c r="H27" s="3" t="s">
        <v>200</v>
      </c>
      <c r="I27" s="3">
        <v>54.083440000000003</v>
      </c>
      <c r="J27" s="3" t="s">
        <v>200</v>
      </c>
      <c r="K27" s="3" t="s">
        <v>200</v>
      </c>
      <c r="L27" s="3" t="s">
        <v>200</v>
      </c>
      <c r="M27" s="3" t="s">
        <v>200</v>
      </c>
      <c r="N27" s="3"/>
      <c r="O27" s="3"/>
    </row>
    <row r="28" spans="1:15" x14ac:dyDescent="0.25">
      <c r="A28" s="3" t="s">
        <v>218</v>
      </c>
      <c r="B28" s="3" t="s">
        <v>219</v>
      </c>
      <c r="C28" s="3">
        <v>100</v>
      </c>
      <c r="D28" s="3" t="s">
        <v>200</v>
      </c>
      <c r="E28" s="3" t="s">
        <v>200</v>
      </c>
      <c r="F28" s="3" t="s">
        <v>200</v>
      </c>
      <c r="G28" s="3" t="s">
        <v>200</v>
      </c>
      <c r="H28" s="3" t="s">
        <v>200</v>
      </c>
      <c r="I28" s="3">
        <v>100</v>
      </c>
      <c r="J28" s="3" t="s">
        <v>200</v>
      </c>
      <c r="K28" s="3" t="s">
        <v>200</v>
      </c>
      <c r="L28" s="3" t="s">
        <v>200</v>
      </c>
      <c r="M28" s="3" t="s">
        <v>200</v>
      </c>
      <c r="N28" s="3"/>
      <c r="O28" s="3"/>
    </row>
    <row r="29" spans="1:15" x14ac:dyDescent="0.25">
      <c r="A29" s="3" t="s">
        <v>218</v>
      </c>
      <c r="B29" s="3" t="s">
        <v>247</v>
      </c>
      <c r="C29" s="3" t="s">
        <v>200</v>
      </c>
      <c r="D29" s="3" t="s">
        <v>200</v>
      </c>
      <c r="E29" s="3" t="s">
        <v>200</v>
      </c>
      <c r="F29" s="3" t="s">
        <v>200</v>
      </c>
      <c r="G29" s="3" t="s">
        <v>200</v>
      </c>
      <c r="H29" s="3" t="s">
        <v>200</v>
      </c>
      <c r="I29" s="3">
        <v>56.918239999999997</v>
      </c>
      <c r="J29" s="3" t="s">
        <v>200</v>
      </c>
      <c r="K29" s="3">
        <v>52.604170000000003</v>
      </c>
      <c r="L29" s="3" t="s">
        <v>200</v>
      </c>
      <c r="M29" s="3" t="s">
        <v>200</v>
      </c>
      <c r="N29" s="3"/>
      <c r="O29" s="3"/>
    </row>
    <row r="30" spans="1:15" x14ac:dyDescent="0.25">
      <c r="A30" s="3" t="s">
        <v>218</v>
      </c>
      <c r="B30" s="3" t="s">
        <v>220</v>
      </c>
      <c r="C30" s="3" t="s">
        <v>200</v>
      </c>
      <c r="D30" s="3" t="s">
        <v>200</v>
      </c>
      <c r="E30" s="3" t="s">
        <v>200</v>
      </c>
      <c r="F30" s="3" t="s">
        <v>200</v>
      </c>
      <c r="G30" s="3" t="s">
        <v>200</v>
      </c>
      <c r="H30" s="3" t="s">
        <v>200</v>
      </c>
      <c r="I30" s="3">
        <v>97.007320000000007</v>
      </c>
      <c r="J30" s="3">
        <v>97.963480000000004</v>
      </c>
      <c r="K30" s="3">
        <v>98.433999999999997</v>
      </c>
      <c r="L30" s="3">
        <v>98.231999999999999</v>
      </c>
      <c r="M30" s="3" t="s">
        <v>200</v>
      </c>
      <c r="N30" s="3"/>
      <c r="O30" s="3"/>
    </row>
    <row r="31" spans="1:15" x14ac:dyDescent="0.25">
      <c r="A31" s="3" t="s">
        <v>218</v>
      </c>
      <c r="B31" s="3" t="s">
        <v>221</v>
      </c>
      <c r="C31" s="3" t="s">
        <v>200</v>
      </c>
      <c r="D31" s="3" t="s">
        <v>200</v>
      </c>
      <c r="E31" s="3" t="s">
        <v>200</v>
      </c>
      <c r="F31" s="3" t="s">
        <v>200</v>
      </c>
      <c r="G31" s="3" t="s">
        <v>200</v>
      </c>
      <c r="H31" s="3" t="s">
        <v>200</v>
      </c>
      <c r="I31" s="3" t="s">
        <v>200</v>
      </c>
      <c r="J31" s="3">
        <v>100</v>
      </c>
      <c r="K31" s="3">
        <v>100</v>
      </c>
      <c r="L31" s="3" t="s">
        <v>200</v>
      </c>
      <c r="M31" s="3" t="s">
        <v>200</v>
      </c>
      <c r="N31" s="3"/>
      <c r="O31" s="3"/>
    </row>
    <row r="32" spans="1:15" x14ac:dyDescent="0.25">
      <c r="A32" s="3" t="s">
        <v>222</v>
      </c>
      <c r="B32" s="3" t="s">
        <v>223</v>
      </c>
      <c r="C32" s="3" t="s">
        <v>200</v>
      </c>
      <c r="D32" s="3" t="s">
        <v>200</v>
      </c>
      <c r="E32" s="3" t="s">
        <v>200</v>
      </c>
      <c r="F32" s="3" t="s">
        <v>200</v>
      </c>
      <c r="G32" s="3" t="s">
        <v>200</v>
      </c>
      <c r="H32" s="3" t="s">
        <v>200</v>
      </c>
      <c r="I32" s="3">
        <v>65.326179999999994</v>
      </c>
      <c r="J32" s="3" t="s">
        <v>200</v>
      </c>
      <c r="K32" s="3" t="s">
        <v>200</v>
      </c>
      <c r="L32" s="3" t="s">
        <v>200</v>
      </c>
      <c r="M32" s="3" t="s">
        <v>200</v>
      </c>
      <c r="N32" s="3"/>
      <c r="O32" s="3"/>
    </row>
    <row r="33" spans="1:15" x14ac:dyDescent="0.25">
      <c r="A33" s="3" t="s">
        <v>222</v>
      </c>
      <c r="B33" s="3" t="s">
        <v>224</v>
      </c>
      <c r="C33" s="3" t="s">
        <v>200</v>
      </c>
      <c r="D33" s="3" t="s">
        <v>200</v>
      </c>
      <c r="E33" s="3">
        <v>100</v>
      </c>
      <c r="F33" s="3" t="s">
        <v>200</v>
      </c>
      <c r="G33" s="3" t="s">
        <v>200</v>
      </c>
      <c r="H33" s="3" t="s">
        <v>200</v>
      </c>
      <c r="I33" s="3" t="s">
        <v>200</v>
      </c>
      <c r="J33" s="3" t="s">
        <v>200</v>
      </c>
      <c r="K33" s="3" t="s">
        <v>200</v>
      </c>
      <c r="L33" s="3" t="s">
        <v>200</v>
      </c>
      <c r="M33" s="3" t="s">
        <v>200</v>
      </c>
      <c r="N33" s="3"/>
      <c r="O33" s="3"/>
    </row>
    <row r="34" spans="1:15" x14ac:dyDescent="0.25">
      <c r="A34" s="3" t="s">
        <v>222</v>
      </c>
      <c r="B34" s="3" t="s">
        <v>225</v>
      </c>
      <c r="C34" s="3" t="s">
        <v>200</v>
      </c>
      <c r="D34" s="3" t="s">
        <v>200</v>
      </c>
      <c r="E34" s="3" t="s">
        <v>200</v>
      </c>
      <c r="F34" s="3" t="s">
        <v>200</v>
      </c>
      <c r="G34" s="3" t="s">
        <v>200</v>
      </c>
      <c r="H34" s="3">
        <v>92.831540000000004</v>
      </c>
      <c r="I34" s="3">
        <v>96.896550000000005</v>
      </c>
      <c r="J34" s="3">
        <v>100</v>
      </c>
      <c r="K34" s="3" t="s">
        <v>200</v>
      </c>
      <c r="L34" s="3" t="s">
        <v>200</v>
      </c>
      <c r="M34" s="3" t="s">
        <v>200</v>
      </c>
      <c r="N34" s="3"/>
      <c r="O34" s="3"/>
    </row>
    <row r="35" spans="1:15" x14ac:dyDescent="0.25">
      <c r="A35" s="3" t="s">
        <v>222</v>
      </c>
      <c r="B35" s="3" t="s">
        <v>248</v>
      </c>
      <c r="C35" s="3" t="s">
        <v>200</v>
      </c>
      <c r="D35" s="3" t="s">
        <v>200</v>
      </c>
      <c r="E35" s="3" t="s">
        <v>200</v>
      </c>
      <c r="F35" s="3" t="s">
        <v>200</v>
      </c>
      <c r="G35" s="3" t="s">
        <v>200</v>
      </c>
      <c r="H35" s="3" t="s">
        <v>200</v>
      </c>
      <c r="I35" s="3" t="s">
        <v>200</v>
      </c>
      <c r="J35" s="3">
        <v>74.698800000000006</v>
      </c>
      <c r="K35" s="3">
        <v>67.833110000000005</v>
      </c>
      <c r="L35" s="3">
        <v>68.939390000000003</v>
      </c>
      <c r="M35" s="3" t="s">
        <v>200</v>
      </c>
      <c r="N35" s="3"/>
      <c r="O35" s="3"/>
    </row>
    <row r="36" spans="1:15" x14ac:dyDescent="0.25">
      <c r="A36" s="3" t="s">
        <v>222</v>
      </c>
      <c r="B36" s="3" t="s">
        <v>250</v>
      </c>
      <c r="C36" s="3" t="s">
        <v>200</v>
      </c>
      <c r="D36" s="3" t="s">
        <v>200</v>
      </c>
      <c r="E36" s="3" t="s">
        <v>200</v>
      </c>
      <c r="F36" s="3" t="s">
        <v>200</v>
      </c>
      <c r="G36" s="3" t="s">
        <v>200</v>
      </c>
      <c r="H36" s="3" t="s">
        <v>200</v>
      </c>
      <c r="I36" s="3" t="s">
        <v>200</v>
      </c>
      <c r="J36" s="3">
        <v>93.333330000000004</v>
      </c>
      <c r="K36" s="3" t="s">
        <v>200</v>
      </c>
      <c r="L36" s="3" t="s">
        <v>200</v>
      </c>
      <c r="M36" s="3" t="s">
        <v>200</v>
      </c>
      <c r="N36" s="3"/>
      <c r="O36" s="3"/>
    </row>
    <row r="37" spans="1:15" x14ac:dyDescent="0.25">
      <c r="A37" s="3" t="s">
        <v>228</v>
      </c>
      <c r="B37" s="3" t="s">
        <v>229</v>
      </c>
      <c r="C37" s="3" t="s">
        <v>200</v>
      </c>
      <c r="D37" s="3" t="s">
        <v>200</v>
      </c>
      <c r="E37" s="3" t="s">
        <v>200</v>
      </c>
      <c r="F37" s="3" t="s">
        <v>200</v>
      </c>
      <c r="G37" s="3" t="s">
        <v>200</v>
      </c>
      <c r="H37" s="3" t="s">
        <v>200</v>
      </c>
      <c r="I37" s="3">
        <v>68.478859999999997</v>
      </c>
      <c r="J37" s="3" t="s">
        <v>200</v>
      </c>
      <c r="K37" s="3" t="s">
        <v>200</v>
      </c>
      <c r="L37" s="3" t="s">
        <v>200</v>
      </c>
      <c r="M37" s="3" t="s">
        <v>200</v>
      </c>
      <c r="N37" s="3"/>
      <c r="O37" s="3"/>
    </row>
    <row r="38" spans="1:15" x14ac:dyDescent="0.25">
      <c r="A38" s="3" t="s">
        <v>228</v>
      </c>
      <c r="B38" s="3" t="s">
        <v>230</v>
      </c>
      <c r="C38" s="3" t="s">
        <v>200</v>
      </c>
      <c r="D38" s="3" t="s">
        <v>200</v>
      </c>
      <c r="E38" s="3" t="s">
        <v>200</v>
      </c>
      <c r="F38" s="3">
        <v>46.331829999999997</v>
      </c>
      <c r="G38" s="3" t="s">
        <v>200</v>
      </c>
      <c r="H38" s="3" t="s">
        <v>200</v>
      </c>
      <c r="I38" s="3">
        <v>29.42314</v>
      </c>
      <c r="J38" s="3" t="s">
        <v>200</v>
      </c>
      <c r="K38" s="3">
        <v>35.119050000000001</v>
      </c>
      <c r="L38" s="3">
        <v>34.245190000000001</v>
      </c>
      <c r="M38" s="3" t="s">
        <v>200</v>
      </c>
      <c r="N38" s="3"/>
      <c r="O38" s="3"/>
    </row>
    <row r="39" spans="1:15" x14ac:dyDescent="0.25">
      <c r="A39" s="3" t="s">
        <v>228</v>
      </c>
      <c r="B39" s="3" t="s">
        <v>231</v>
      </c>
      <c r="C39" s="3" t="s">
        <v>200</v>
      </c>
      <c r="D39" s="3" t="s">
        <v>200</v>
      </c>
      <c r="E39" s="3" t="s">
        <v>200</v>
      </c>
      <c r="F39" s="3" t="s">
        <v>200</v>
      </c>
      <c r="G39" s="3" t="s">
        <v>200</v>
      </c>
      <c r="H39" s="3" t="s">
        <v>200</v>
      </c>
      <c r="I39" s="3">
        <v>100</v>
      </c>
      <c r="J39" s="3">
        <v>100</v>
      </c>
      <c r="K39" s="3" t="s">
        <v>200</v>
      </c>
      <c r="L39" s="3" t="s">
        <v>200</v>
      </c>
      <c r="M39" s="3" t="s">
        <v>200</v>
      </c>
      <c r="N39" s="3"/>
      <c r="O39" s="3"/>
    </row>
    <row r="40" spans="1:15" x14ac:dyDescent="0.25">
      <c r="A40" s="3" t="s">
        <v>228</v>
      </c>
      <c r="B40" s="3" t="s">
        <v>232</v>
      </c>
      <c r="C40" s="3" t="s">
        <v>200</v>
      </c>
      <c r="D40" s="3" t="s">
        <v>200</v>
      </c>
      <c r="E40" s="3" t="s">
        <v>200</v>
      </c>
      <c r="F40" s="3" t="s">
        <v>200</v>
      </c>
      <c r="G40" s="3" t="s">
        <v>200</v>
      </c>
      <c r="H40" s="3" t="s">
        <v>200</v>
      </c>
      <c r="I40" s="3">
        <v>100</v>
      </c>
      <c r="J40" s="3" t="s">
        <v>200</v>
      </c>
      <c r="K40" s="3">
        <v>100</v>
      </c>
      <c r="L40" s="3">
        <v>89.648340000000005</v>
      </c>
      <c r="M40" s="3" t="s">
        <v>200</v>
      </c>
      <c r="N40" s="3"/>
      <c r="O40" s="3"/>
    </row>
    <row r="41" spans="1:15" x14ac:dyDescent="0.25">
      <c r="A41" s="3" t="s">
        <v>228</v>
      </c>
      <c r="B41" s="3" t="s">
        <v>233</v>
      </c>
      <c r="C41" s="3" t="s">
        <v>200</v>
      </c>
      <c r="D41" s="3" t="s">
        <v>200</v>
      </c>
      <c r="E41" s="3" t="s">
        <v>200</v>
      </c>
      <c r="F41" s="3" t="s">
        <v>200</v>
      </c>
      <c r="G41" s="3" t="s">
        <v>200</v>
      </c>
      <c r="H41" s="3" t="s">
        <v>200</v>
      </c>
      <c r="I41" s="3">
        <v>61.282049999999998</v>
      </c>
      <c r="J41" s="3">
        <v>51.12782</v>
      </c>
      <c r="K41" s="3" t="s">
        <v>200</v>
      </c>
      <c r="L41" s="3">
        <v>49.896909999999998</v>
      </c>
      <c r="M41" s="3" t="s">
        <v>200</v>
      </c>
      <c r="N41" s="3"/>
      <c r="O41" s="3"/>
    </row>
    <row r="42" spans="1:15" x14ac:dyDescent="0.25">
      <c r="A42" s="3" t="s">
        <v>228</v>
      </c>
      <c r="B42" s="3" t="s">
        <v>234</v>
      </c>
      <c r="C42" s="3" t="s">
        <v>200</v>
      </c>
      <c r="D42" s="3" t="s">
        <v>200</v>
      </c>
      <c r="E42" s="3" t="s">
        <v>200</v>
      </c>
      <c r="F42" s="3" t="s">
        <v>200</v>
      </c>
      <c r="G42" s="3" t="s">
        <v>200</v>
      </c>
      <c r="H42" s="3" t="s">
        <v>200</v>
      </c>
      <c r="I42" s="3" t="s">
        <v>200</v>
      </c>
      <c r="J42" s="3" t="s">
        <v>200</v>
      </c>
      <c r="K42" s="3">
        <v>49.032640000000001</v>
      </c>
      <c r="L42" s="3" t="s">
        <v>200</v>
      </c>
      <c r="M42" s="3" t="s">
        <v>200</v>
      </c>
      <c r="N42" s="3"/>
      <c r="O42" s="3"/>
    </row>
    <row r="43" spans="1:15" x14ac:dyDescent="0.25">
      <c r="A43" s="3" t="s">
        <v>228</v>
      </c>
      <c r="B43" s="3" t="s">
        <v>252</v>
      </c>
      <c r="C43" s="3" t="s">
        <v>200</v>
      </c>
      <c r="D43" s="3" t="s">
        <v>200</v>
      </c>
      <c r="E43" s="3" t="s">
        <v>200</v>
      </c>
      <c r="F43" s="3">
        <v>40.775190000000002</v>
      </c>
      <c r="G43" s="3" t="s">
        <v>200</v>
      </c>
      <c r="H43" s="3" t="s">
        <v>200</v>
      </c>
      <c r="I43" s="3">
        <v>54.19314</v>
      </c>
      <c r="J43" s="3" t="s">
        <v>200</v>
      </c>
      <c r="K43" s="3" t="s">
        <v>200</v>
      </c>
      <c r="L43" s="3" t="s">
        <v>200</v>
      </c>
      <c r="M43" s="3" t="s">
        <v>200</v>
      </c>
      <c r="N43" s="3"/>
      <c r="O43" s="3"/>
    </row>
    <row r="44" spans="1:15" x14ac:dyDescent="0.25">
      <c r="A44" s="3" t="s">
        <v>228</v>
      </c>
      <c r="B44" s="3" t="s">
        <v>236</v>
      </c>
      <c r="C44" s="3" t="s">
        <v>200</v>
      </c>
      <c r="D44" s="3" t="s">
        <v>200</v>
      </c>
      <c r="E44" s="3" t="s">
        <v>200</v>
      </c>
      <c r="F44" s="3" t="s">
        <v>200</v>
      </c>
      <c r="G44" s="3" t="s">
        <v>200</v>
      </c>
      <c r="H44" s="3" t="s">
        <v>200</v>
      </c>
      <c r="I44" s="3">
        <v>24.781659999999999</v>
      </c>
      <c r="J44" s="3">
        <v>19.275770000000001</v>
      </c>
      <c r="K44" s="3" t="s">
        <v>200</v>
      </c>
      <c r="L44" s="3" t="s">
        <v>200</v>
      </c>
      <c r="M44" s="3" t="s">
        <v>200</v>
      </c>
      <c r="N44" s="3"/>
      <c r="O44" s="3"/>
    </row>
    <row r="45" spans="1:15" x14ac:dyDescent="0.25">
      <c r="A45" s="3" t="s">
        <v>228</v>
      </c>
      <c r="B45" s="3" t="s">
        <v>237</v>
      </c>
      <c r="C45" s="3" t="s">
        <v>200</v>
      </c>
      <c r="D45" s="3" t="s">
        <v>200</v>
      </c>
      <c r="E45" s="3" t="s">
        <v>200</v>
      </c>
      <c r="F45" s="3" t="s">
        <v>200</v>
      </c>
      <c r="G45" s="3" t="s">
        <v>200</v>
      </c>
      <c r="H45" s="3" t="s">
        <v>200</v>
      </c>
      <c r="I45" s="3" t="s">
        <v>200</v>
      </c>
      <c r="J45" s="3">
        <v>31.714289999999998</v>
      </c>
      <c r="K45" s="3" t="s">
        <v>200</v>
      </c>
      <c r="L45" s="3" t="s">
        <v>200</v>
      </c>
      <c r="M45" s="3" t="s">
        <v>200</v>
      </c>
      <c r="N45" s="3"/>
      <c r="O45" s="3"/>
    </row>
    <row r="46" spans="1:15" x14ac:dyDescent="0.25">
      <c r="A46" s="3" t="s">
        <v>228</v>
      </c>
      <c r="B46" s="3" t="s">
        <v>238</v>
      </c>
      <c r="C46" s="3" t="s">
        <v>200</v>
      </c>
      <c r="D46" s="3" t="s">
        <v>200</v>
      </c>
      <c r="E46" s="3" t="s">
        <v>200</v>
      </c>
      <c r="F46" s="3">
        <v>10.84337</v>
      </c>
      <c r="G46" s="3" t="s">
        <v>200</v>
      </c>
      <c r="H46" s="3" t="s">
        <v>200</v>
      </c>
      <c r="I46" s="3">
        <v>32.408160000000002</v>
      </c>
      <c r="J46" s="3" t="s">
        <v>200</v>
      </c>
      <c r="K46" s="3" t="s">
        <v>200</v>
      </c>
      <c r="L46" s="3">
        <v>30.178170000000001</v>
      </c>
      <c r="M46" s="3" t="s">
        <v>200</v>
      </c>
      <c r="N46" s="3"/>
      <c r="O46" s="3"/>
    </row>
    <row r="47" spans="1:15" x14ac:dyDescent="0.25">
      <c r="A47" s="3" t="s">
        <v>228</v>
      </c>
      <c r="B47" s="3" t="s">
        <v>240</v>
      </c>
      <c r="C47" s="3" t="s">
        <v>200</v>
      </c>
      <c r="D47" s="3" t="s">
        <v>200</v>
      </c>
      <c r="E47" s="3" t="s">
        <v>200</v>
      </c>
      <c r="F47" s="3" t="s">
        <v>200</v>
      </c>
      <c r="G47" s="3" t="s">
        <v>200</v>
      </c>
      <c r="H47" s="3" t="s">
        <v>200</v>
      </c>
      <c r="I47" s="3" t="s">
        <v>200</v>
      </c>
      <c r="J47" s="3">
        <v>15.36565</v>
      </c>
      <c r="K47" s="3">
        <v>17.504899999999999</v>
      </c>
      <c r="L47" s="3">
        <v>34.905079999999998</v>
      </c>
      <c r="M47" s="3" t="s">
        <v>200</v>
      </c>
      <c r="N47" s="3"/>
      <c r="O47" s="3"/>
    </row>
    <row r="48" spans="1:15" x14ac:dyDescent="0.25">
      <c r="A48" s="3" t="s">
        <v>228</v>
      </c>
      <c r="B48" s="3" t="s">
        <v>241</v>
      </c>
      <c r="C48" s="3" t="s">
        <v>200</v>
      </c>
      <c r="D48" s="3" t="s">
        <v>200</v>
      </c>
      <c r="E48" s="3" t="s">
        <v>200</v>
      </c>
      <c r="F48" s="3" t="s">
        <v>200</v>
      </c>
      <c r="G48" s="3" t="s">
        <v>200</v>
      </c>
      <c r="H48" s="3" t="s">
        <v>200</v>
      </c>
      <c r="I48" s="3" t="s">
        <v>200</v>
      </c>
      <c r="J48" s="3">
        <v>65.560640000000006</v>
      </c>
      <c r="K48" s="3">
        <v>53.71105</v>
      </c>
      <c r="L48" s="3">
        <v>43.159010000000002</v>
      </c>
      <c r="M48" s="3" t="s">
        <v>200</v>
      </c>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304</v>
      </c>
    </row>
    <row r="4" spans="1:15" x14ac:dyDescent="0.25">
      <c r="A4" t="s">
        <v>305</v>
      </c>
    </row>
    <row r="5" spans="1:15" ht="21" x14ac:dyDescent="0.35">
      <c r="A5" s="7" t="s">
        <v>180</v>
      </c>
    </row>
    <row r="6" spans="1:15" x14ac:dyDescent="0.25">
      <c r="A6" t="s">
        <v>288</v>
      </c>
    </row>
    <row r="7" spans="1:15" x14ac:dyDescent="0.25">
      <c r="A7" t="s">
        <v>289</v>
      </c>
    </row>
    <row r="8" spans="1:15" x14ac:dyDescent="0.25">
      <c r="A8" t="s">
        <v>290</v>
      </c>
    </row>
    <row r="9" spans="1:15" x14ac:dyDescent="0.25">
      <c r="A9" t="s">
        <v>308</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t="s">
        <v>200</v>
      </c>
      <c r="I14" s="3" t="s">
        <v>200</v>
      </c>
      <c r="J14" s="3">
        <v>100</v>
      </c>
      <c r="K14" s="3">
        <v>100</v>
      </c>
      <c r="L14" s="3" t="s">
        <v>200</v>
      </c>
      <c r="M14" s="3" t="s">
        <v>200</v>
      </c>
      <c r="N14" s="3"/>
      <c r="O14" s="3"/>
    </row>
    <row r="15" spans="1:15" x14ac:dyDescent="0.25">
      <c r="A15" s="3" t="s">
        <v>198</v>
      </c>
      <c r="B15" s="3" t="s">
        <v>201</v>
      </c>
      <c r="C15" s="3" t="s">
        <v>200</v>
      </c>
      <c r="D15" s="3" t="s">
        <v>200</v>
      </c>
      <c r="E15" s="3" t="s">
        <v>200</v>
      </c>
      <c r="F15" s="3" t="s">
        <v>200</v>
      </c>
      <c r="G15" s="3" t="s">
        <v>200</v>
      </c>
      <c r="H15" s="3" t="s">
        <v>200</v>
      </c>
      <c r="I15" s="3">
        <v>75.651470000000003</v>
      </c>
      <c r="J15" s="3" t="s">
        <v>200</v>
      </c>
      <c r="K15" s="3" t="s">
        <v>200</v>
      </c>
      <c r="L15" s="3" t="s">
        <v>200</v>
      </c>
      <c r="M15" s="3" t="s">
        <v>200</v>
      </c>
      <c r="N15" s="3"/>
      <c r="O15" s="3"/>
    </row>
    <row r="16" spans="1:15" x14ac:dyDescent="0.25">
      <c r="A16" s="3" t="s">
        <v>198</v>
      </c>
      <c r="B16" s="3" t="s">
        <v>265</v>
      </c>
      <c r="C16" s="3" t="s">
        <v>200</v>
      </c>
      <c r="D16" s="3" t="s">
        <v>200</v>
      </c>
      <c r="E16" s="3" t="s">
        <v>200</v>
      </c>
      <c r="F16" s="3" t="s">
        <v>200</v>
      </c>
      <c r="G16" s="3" t="s">
        <v>200</v>
      </c>
      <c r="H16" s="3" t="s">
        <v>200</v>
      </c>
      <c r="I16" s="3">
        <v>37.423310000000001</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t="s">
        <v>200</v>
      </c>
      <c r="H17" s="3" t="s">
        <v>200</v>
      </c>
      <c r="I17" s="3" t="s">
        <v>200</v>
      </c>
      <c r="J17" s="3">
        <v>26.371310000000001</v>
      </c>
      <c r="K17" s="3" t="s">
        <v>200</v>
      </c>
      <c r="L17" s="3" t="s">
        <v>200</v>
      </c>
      <c r="M17" s="3" t="s">
        <v>200</v>
      </c>
      <c r="N17" s="3"/>
      <c r="O17" s="3"/>
    </row>
    <row r="18" spans="1:15" x14ac:dyDescent="0.25">
      <c r="A18" s="3" t="s">
        <v>198</v>
      </c>
      <c r="B18" s="3" t="s">
        <v>204</v>
      </c>
      <c r="C18" s="3" t="s">
        <v>200</v>
      </c>
      <c r="D18" s="3" t="s">
        <v>200</v>
      </c>
      <c r="E18" s="3" t="s">
        <v>200</v>
      </c>
      <c r="F18" s="3" t="s">
        <v>200</v>
      </c>
      <c r="G18" s="3" t="s">
        <v>200</v>
      </c>
      <c r="H18" s="3">
        <v>13.724869999999999</v>
      </c>
      <c r="I18" s="3" t="s">
        <v>200</v>
      </c>
      <c r="J18" s="3" t="s">
        <v>200</v>
      </c>
      <c r="K18" s="3" t="s">
        <v>200</v>
      </c>
      <c r="L18" s="3" t="s">
        <v>200</v>
      </c>
      <c r="M18" s="3" t="s">
        <v>200</v>
      </c>
      <c r="N18" s="3"/>
      <c r="O18" s="3"/>
    </row>
    <row r="19" spans="1:15" x14ac:dyDescent="0.25">
      <c r="A19" s="3" t="s">
        <v>198</v>
      </c>
      <c r="B19" s="3" t="s">
        <v>206</v>
      </c>
      <c r="C19" s="3" t="s">
        <v>200</v>
      </c>
      <c r="D19" s="3" t="s">
        <v>200</v>
      </c>
      <c r="E19" s="3" t="s">
        <v>200</v>
      </c>
      <c r="F19" s="3" t="s">
        <v>200</v>
      </c>
      <c r="G19" s="3" t="s">
        <v>200</v>
      </c>
      <c r="H19" s="3" t="s">
        <v>200</v>
      </c>
      <c r="I19" s="3" t="s">
        <v>200</v>
      </c>
      <c r="J19" s="3">
        <v>100</v>
      </c>
      <c r="K19" s="3" t="s">
        <v>200</v>
      </c>
      <c r="L19" s="3" t="s">
        <v>200</v>
      </c>
      <c r="M19" s="3" t="s">
        <v>200</v>
      </c>
      <c r="N19" s="3"/>
      <c r="O19" s="3"/>
    </row>
    <row r="20" spans="1:15" x14ac:dyDescent="0.25">
      <c r="A20" s="3" t="s">
        <v>207</v>
      </c>
      <c r="B20" s="3" t="s">
        <v>208</v>
      </c>
      <c r="C20" s="3" t="s">
        <v>200</v>
      </c>
      <c r="D20" s="3" t="s">
        <v>200</v>
      </c>
      <c r="E20" s="3" t="s">
        <v>200</v>
      </c>
      <c r="F20" s="3" t="s">
        <v>200</v>
      </c>
      <c r="G20" s="3" t="s">
        <v>200</v>
      </c>
      <c r="H20" s="3" t="s">
        <v>200</v>
      </c>
      <c r="I20" s="3" t="s">
        <v>200</v>
      </c>
      <c r="J20" s="3">
        <v>56.862749999999998</v>
      </c>
      <c r="K20" s="3" t="s">
        <v>200</v>
      </c>
      <c r="L20" s="3" t="s">
        <v>200</v>
      </c>
      <c r="M20" s="3" t="s">
        <v>200</v>
      </c>
      <c r="N20" s="3"/>
      <c r="O20" s="3"/>
    </row>
    <row r="21" spans="1:15" x14ac:dyDescent="0.25">
      <c r="A21" s="3" t="s">
        <v>207</v>
      </c>
      <c r="B21" s="3" t="s">
        <v>245</v>
      </c>
      <c r="C21" s="3" t="s">
        <v>200</v>
      </c>
      <c r="D21" s="3" t="s">
        <v>200</v>
      </c>
      <c r="E21" s="3" t="s">
        <v>200</v>
      </c>
      <c r="F21" s="3">
        <v>100</v>
      </c>
      <c r="G21" s="3" t="s">
        <v>200</v>
      </c>
      <c r="H21" s="3" t="s">
        <v>200</v>
      </c>
      <c r="I21" s="3" t="s">
        <v>200</v>
      </c>
      <c r="J21" s="3">
        <v>100</v>
      </c>
      <c r="K21" s="3" t="s">
        <v>200</v>
      </c>
      <c r="L21" s="3" t="s">
        <v>200</v>
      </c>
      <c r="M21" s="3" t="s">
        <v>200</v>
      </c>
      <c r="N21" s="3"/>
      <c r="O21" s="3"/>
    </row>
    <row r="22" spans="1:15" x14ac:dyDescent="0.25">
      <c r="A22" s="3" t="s">
        <v>207</v>
      </c>
      <c r="B22" s="3" t="s">
        <v>209</v>
      </c>
      <c r="C22" s="3" t="s">
        <v>200</v>
      </c>
      <c r="D22" s="3" t="s">
        <v>200</v>
      </c>
      <c r="E22" s="3" t="s">
        <v>200</v>
      </c>
      <c r="F22" s="3" t="s">
        <v>200</v>
      </c>
      <c r="G22" s="3" t="s">
        <v>200</v>
      </c>
      <c r="H22" s="3" t="s">
        <v>200</v>
      </c>
      <c r="I22" s="3" t="s">
        <v>200</v>
      </c>
      <c r="J22" s="3">
        <v>67.592590000000001</v>
      </c>
      <c r="K22" s="3">
        <v>62.93103</v>
      </c>
      <c r="L22" s="3" t="s">
        <v>200</v>
      </c>
      <c r="M22" s="3" t="s">
        <v>200</v>
      </c>
      <c r="N22" s="3"/>
      <c r="O22" s="3"/>
    </row>
    <row r="23" spans="1:15" x14ac:dyDescent="0.25">
      <c r="A23" s="3" t="s">
        <v>207</v>
      </c>
      <c r="B23" s="3" t="s">
        <v>211</v>
      </c>
      <c r="C23" s="3" t="s">
        <v>200</v>
      </c>
      <c r="D23" s="3" t="s">
        <v>200</v>
      </c>
      <c r="E23" s="3" t="s">
        <v>200</v>
      </c>
      <c r="F23" s="3" t="s">
        <v>200</v>
      </c>
      <c r="G23" s="3" t="s">
        <v>200</v>
      </c>
      <c r="H23" s="3" t="s">
        <v>200</v>
      </c>
      <c r="I23" s="3">
        <v>65.368229999999997</v>
      </c>
      <c r="J23" s="3">
        <v>64.649320000000003</v>
      </c>
      <c r="K23" s="3">
        <v>51.851849999999999</v>
      </c>
      <c r="L23" s="3">
        <v>55.146320000000003</v>
      </c>
      <c r="M23" s="3" t="s">
        <v>200</v>
      </c>
      <c r="N23" s="3"/>
      <c r="O23" s="3"/>
    </row>
    <row r="24" spans="1:15" x14ac:dyDescent="0.25">
      <c r="A24" s="3" t="s">
        <v>207</v>
      </c>
      <c r="B24" s="3" t="s">
        <v>212</v>
      </c>
      <c r="C24" s="3" t="s">
        <v>200</v>
      </c>
      <c r="D24" s="3" t="s">
        <v>200</v>
      </c>
      <c r="E24" s="3" t="s">
        <v>200</v>
      </c>
      <c r="F24" s="3">
        <v>100</v>
      </c>
      <c r="G24" s="3">
        <v>100</v>
      </c>
      <c r="H24" s="3">
        <v>100</v>
      </c>
      <c r="I24" s="3">
        <v>100</v>
      </c>
      <c r="J24" s="3">
        <v>100</v>
      </c>
      <c r="K24" s="3">
        <v>100</v>
      </c>
      <c r="L24" s="3">
        <v>100</v>
      </c>
      <c r="M24" s="3" t="s">
        <v>200</v>
      </c>
      <c r="N24" s="3"/>
      <c r="O24" s="3"/>
    </row>
    <row r="25" spans="1:15" x14ac:dyDescent="0.25">
      <c r="A25" s="3" t="s">
        <v>207</v>
      </c>
      <c r="B25" s="3" t="s">
        <v>213</v>
      </c>
      <c r="C25" s="3" t="s">
        <v>200</v>
      </c>
      <c r="D25" s="3">
        <v>40.9589</v>
      </c>
      <c r="E25" s="3">
        <v>41.202530000000003</v>
      </c>
      <c r="F25" s="3">
        <v>49.449199999999998</v>
      </c>
      <c r="G25" s="3">
        <v>53.982300000000002</v>
      </c>
      <c r="H25" s="3">
        <v>54.366689999999998</v>
      </c>
      <c r="I25" s="3">
        <v>56.214370000000002</v>
      </c>
      <c r="J25" s="3" t="s">
        <v>200</v>
      </c>
      <c r="K25" s="3" t="s">
        <v>200</v>
      </c>
      <c r="L25" s="3">
        <v>77.977720000000005</v>
      </c>
      <c r="M25" s="3" t="s">
        <v>200</v>
      </c>
      <c r="N25" s="3"/>
      <c r="O25" s="3"/>
    </row>
    <row r="26" spans="1:15" x14ac:dyDescent="0.25">
      <c r="A26" s="3" t="s">
        <v>207</v>
      </c>
      <c r="B26" s="3" t="s">
        <v>214</v>
      </c>
      <c r="C26" s="3" t="s">
        <v>200</v>
      </c>
      <c r="D26" s="3" t="s">
        <v>200</v>
      </c>
      <c r="E26" s="3" t="s">
        <v>200</v>
      </c>
      <c r="F26" s="3" t="s">
        <v>200</v>
      </c>
      <c r="G26" s="3" t="s">
        <v>200</v>
      </c>
      <c r="H26" s="3" t="s">
        <v>200</v>
      </c>
      <c r="I26" s="3">
        <v>100</v>
      </c>
      <c r="J26" s="3">
        <v>100</v>
      </c>
      <c r="K26" s="3">
        <v>100</v>
      </c>
      <c r="L26" s="3">
        <v>100</v>
      </c>
      <c r="M26" s="3" t="s">
        <v>200</v>
      </c>
      <c r="N26" s="3"/>
      <c r="O26" s="3"/>
    </row>
    <row r="27" spans="1:15" x14ac:dyDescent="0.25">
      <c r="A27" s="3" t="s">
        <v>207</v>
      </c>
      <c r="B27" s="3" t="s">
        <v>261</v>
      </c>
      <c r="C27" s="3" t="s">
        <v>200</v>
      </c>
      <c r="D27" s="3" t="s">
        <v>200</v>
      </c>
      <c r="E27" s="3" t="s">
        <v>200</v>
      </c>
      <c r="F27" s="3" t="s">
        <v>200</v>
      </c>
      <c r="G27" s="3" t="s">
        <v>200</v>
      </c>
      <c r="H27" s="3">
        <v>74.162869999999998</v>
      </c>
      <c r="I27" s="3" t="s">
        <v>200</v>
      </c>
      <c r="J27" s="3" t="s">
        <v>200</v>
      </c>
      <c r="K27" s="3" t="s">
        <v>200</v>
      </c>
      <c r="L27" s="3" t="s">
        <v>200</v>
      </c>
      <c r="M27" s="3" t="s">
        <v>200</v>
      </c>
      <c r="N27" s="3"/>
      <c r="O27" s="3"/>
    </row>
    <row r="28" spans="1:15" x14ac:dyDescent="0.25">
      <c r="A28" s="3" t="s">
        <v>207</v>
      </c>
      <c r="B28" s="3" t="s">
        <v>217</v>
      </c>
      <c r="C28" s="3" t="s">
        <v>200</v>
      </c>
      <c r="D28" s="3" t="s">
        <v>200</v>
      </c>
      <c r="E28" s="3">
        <v>53.268549999999998</v>
      </c>
      <c r="F28" s="3" t="s">
        <v>200</v>
      </c>
      <c r="G28" s="3" t="s">
        <v>200</v>
      </c>
      <c r="H28" s="3" t="s">
        <v>200</v>
      </c>
      <c r="I28" s="3">
        <v>100</v>
      </c>
      <c r="J28" s="3" t="s">
        <v>200</v>
      </c>
      <c r="K28" s="3" t="s">
        <v>200</v>
      </c>
      <c r="L28" s="3" t="s">
        <v>200</v>
      </c>
      <c r="M28" s="3" t="s">
        <v>200</v>
      </c>
      <c r="N28" s="3"/>
      <c r="O28" s="3"/>
    </row>
    <row r="29" spans="1:15" x14ac:dyDescent="0.25">
      <c r="A29" s="3" t="s">
        <v>218</v>
      </c>
      <c r="B29" s="3" t="s">
        <v>219</v>
      </c>
      <c r="C29" s="3">
        <v>100</v>
      </c>
      <c r="D29" s="3" t="s">
        <v>200</v>
      </c>
      <c r="E29" s="3" t="s">
        <v>200</v>
      </c>
      <c r="F29" s="3" t="s">
        <v>200</v>
      </c>
      <c r="G29" s="3" t="s">
        <v>200</v>
      </c>
      <c r="H29" s="3" t="s">
        <v>200</v>
      </c>
      <c r="I29" s="3">
        <v>100</v>
      </c>
      <c r="J29" s="3" t="s">
        <v>200</v>
      </c>
      <c r="K29" s="3" t="s">
        <v>200</v>
      </c>
      <c r="L29" s="3" t="s">
        <v>200</v>
      </c>
      <c r="M29" s="3" t="s">
        <v>200</v>
      </c>
      <c r="N29" s="3"/>
      <c r="O29" s="3"/>
    </row>
    <row r="30" spans="1:15" x14ac:dyDescent="0.25">
      <c r="A30" s="3" t="s">
        <v>218</v>
      </c>
      <c r="B30" s="3" t="s">
        <v>247</v>
      </c>
      <c r="C30" s="3" t="s">
        <v>200</v>
      </c>
      <c r="D30" s="3" t="s">
        <v>200</v>
      </c>
      <c r="E30" s="3" t="s">
        <v>200</v>
      </c>
      <c r="F30" s="3" t="s">
        <v>200</v>
      </c>
      <c r="G30" s="3" t="s">
        <v>200</v>
      </c>
      <c r="H30" s="3" t="s">
        <v>200</v>
      </c>
      <c r="I30" s="3">
        <v>81.632649999999998</v>
      </c>
      <c r="J30" s="3">
        <v>88.114750000000001</v>
      </c>
      <c r="K30" s="3">
        <v>79.335790000000003</v>
      </c>
      <c r="L30" s="3" t="s">
        <v>200</v>
      </c>
      <c r="M30" s="3" t="s">
        <v>200</v>
      </c>
      <c r="N30" s="3"/>
      <c r="O30" s="3"/>
    </row>
    <row r="31" spans="1:15" x14ac:dyDescent="0.25">
      <c r="A31" s="3" t="s">
        <v>218</v>
      </c>
      <c r="B31" s="3" t="s">
        <v>220</v>
      </c>
      <c r="C31" s="3" t="s">
        <v>200</v>
      </c>
      <c r="D31" s="3" t="s">
        <v>200</v>
      </c>
      <c r="E31" s="3" t="s">
        <v>200</v>
      </c>
      <c r="F31" s="3" t="s">
        <v>200</v>
      </c>
      <c r="G31" s="3" t="s">
        <v>200</v>
      </c>
      <c r="H31" s="3" t="s">
        <v>200</v>
      </c>
      <c r="I31" s="3">
        <v>97.301760000000002</v>
      </c>
      <c r="J31" s="3">
        <v>98.943290000000005</v>
      </c>
      <c r="K31" s="3">
        <v>99.045419999999993</v>
      </c>
      <c r="L31" s="3">
        <v>98.647800000000004</v>
      </c>
      <c r="M31" s="3" t="s">
        <v>200</v>
      </c>
      <c r="N31" s="3"/>
      <c r="O31" s="3"/>
    </row>
    <row r="32" spans="1:15" x14ac:dyDescent="0.25">
      <c r="A32" s="3" t="s">
        <v>218</v>
      </c>
      <c r="B32" s="3" t="s">
        <v>221</v>
      </c>
      <c r="C32" s="3" t="s">
        <v>200</v>
      </c>
      <c r="D32" s="3" t="s">
        <v>200</v>
      </c>
      <c r="E32" s="3" t="s">
        <v>200</v>
      </c>
      <c r="F32" s="3" t="s">
        <v>200</v>
      </c>
      <c r="G32" s="3" t="s">
        <v>200</v>
      </c>
      <c r="H32" s="3" t="s">
        <v>200</v>
      </c>
      <c r="I32" s="3" t="s">
        <v>200</v>
      </c>
      <c r="J32" s="3">
        <v>100</v>
      </c>
      <c r="K32" s="3">
        <v>100</v>
      </c>
      <c r="L32" s="3" t="s">
        <v>200</v>
      </c>
      <c r="M32" s="3" t="s">
        <v>200</v>
      </c>
      <c r="N32" s="3"/>
      <c r="O32" s="3"/>
    </row>
    <row r="33" spans="1:15" x14ac:dyDescent="0.25">
      <c r="A33" s="3" t="s">
        <v>222</v>
      </c>
      <c r="B33" s="3" t="s">
        <v>223</v>
      </c>
      <c r="C33" s="3" t="s">
        <v>200</v>
      </c>
      <c r="D33" s="3" t="s">
        <v>200</v>
      </c>
      <c r="E33" s="3" t="s">
        <v>200</v>
      </c>
      <c r="F33" s="3" t="s">
        <v>200</v>
      </c>
      <c r="G33" s="3" t="s">
        <v>200</v>
      </c>
      <c r="H33" s="3" t="s">
        <v>200</v>
      </c>
      <c r="I33" s="3">
        <v>71.638419999999996</v>
      </c>
      <c r="J33" s="3" t="s">
        <v>200</v>
      </c>
      <c r="K33" s="3" t="s">
        <v>200</v>
      </c>
      <c r="L33" s="3" t="s">
        <v>200</v>
      </c>
      <c r="M33" s="3" t="s">
        <v>200</v>
      </c>
      <c r="N33" s="3"/>
      <c r="O33" s="3"/>
    </row>
    <row r="34" spans="1:15" x14ac:dyDescent="0.25">
      <c r="A34" s="3" t="s">
        <v>222</v>
      </c>
      <c r="B34" s="3" t="s">
        <v>224</v>
      </c>
      <c r="C34" s="3" t="s">
        <v>200</v>
      </c>
      <c r="D34" s="3" t="s">
        <v>200</v>
      </c>
      <c r="E34" s="3">
        <v>100</v>
      </c>
      <c r="F34" s="3" t="s">
        <v>200</v>
      </c>
      <c r="G34" s="3" t="s">
        <v>200</v>
      </c>
      <c r="H34" s="3" t="s">
        <v>200</v>
      </c>
      <c r="I34" s="3" t="s">
        <v>200</v>
      </c>
      <c r="J34" s="3" t="s">
        <v>200</v>
      </c>
      <c r="K34" s="3" t="s">
        <v>200</v>
      </c>
      <c r="L34" s="3" t="s">
        <v>200</v>
      </c>
      <c r="M34" s="3" t="s">
        <v>200</v>
      </c>
      <c r="N34" s="3"/>
      <c r="O34" s="3"/>
    </row>
    <row r="35" spans="1:15" x14ac:dyDescent="0.25">
      <c r="A35" s="3" t="s">
        <v>222</v>
      </c>
      <c r="B35" s="3" t="s">
        <v>225</v>
      </c>
      <c r="C35" s="3" t="s">
        <v>200</v>
      </c>
      <c r="D35" s="3" t="s">
        <v>200</v>
      </c>
      <c r="E35" s="3" t="s">
        <v>200</v>
      </c>
      <c r="F35" s="3" t="s">
        <v>200</v>
      </c>
      <c r="G35" s="3" t="s">
        <v>200</v>
      </c>
      <c r="H35" s="3">
        <v>92.831540000000004</v>
      </c>
      <c r="I35" s="3">
        <v>96.896550000000005</v>
      </c>
      <c r="J35" s="3">
        <v>100</v>
      </c>
      <c r="K35" s="3" t="s">
        <v>200</v>
      </c>
      <c r="L35" s="3" t="s">
        <v>200</v>
      </c>
      <c r="M35" s="3" t="s">
        <v>200</v>
      </c>
      <c r="N35" s="3"/>
      <c r="O35" s="3"/>
    </row>
    <row r="36" spans="1:15" x14ac:dyDescent="0.25">
      <c r="A36" s="3" t="s">
        <v>222</v>
      </c>
      <c r="B36" s="3" t="s">
        <v>226</v>
      </c>
      <c r="C36" s="3" t="s">
        <v>200</v>
      </c>
      <c r="D36" s="3" t="s">
        <v>200</v>
      </c>
      <c r="E36" s="3" t="s">
        <v>200</v>
      </c>
      <c r="F36" s="3">
        <v>100</v>
      </c>
      <c r="G36" s="3" t="s">
        <v>200</v>
      </c>
      <c r="H36" s="3" t="s">
        <v>200</v>
      </c>
      <c r="I36" s="3" t="s">
        <v>200</v>
      </c>
      <c r="J36" s="3" t="s">
        <v>200</v>
      </c>
      <c r="K36" s="3" t="s">
        <v>200</v>
      </c>
      <c r="L36" s="3" t="s">
        <v>200</v>
      </c>
      <c r="M36" s="3" t="s">
        <v>200</v>
      </c>
      <c r="N36" s="3"/>
      <c r="O36" s="3"/>
    </row>
    <row r="37" spans="1:15" x14ac:dyDescent="0.25">
      <c r="A37" s="3" t="s">
        <v>222</v>
      </c>
      <c r="B37" s="3" t="s">
        <v>248</v>
      </c>
      <c r="C37" s="3" t="s">
        <v>200</v>
      </c>
      <c r="D37" s="3" t="s">
        <v>200</v>
      </c>
      <c r="E37" s="3" t="s">
        <v>200</v>
      </c>
      <c r="F37" s="3" t="s">
        <v>200</v>
      </c>
      <c r="G37" s="3" t="s">
        <v>200</v>
      </c>
      <c r="H37" s="3" t="s">
        <v>200</v>
      </c>
      <c r="I37" s="3">
        <v>59.484470000000002</v>
      </c>
      <c r="J37" s="3">
        <v>74.698800000000006</v>
      </c>
      <c r="K37" s="3">
        <v>67.833110000000005</v>
      </c>
      <c r="L37" s="3">
        <v>68.939390000000003</v>
      </c>
      <c r="M37" s="3" t="s">
        <v>200</v>
      </c>
      <c r="N37" s="3"/>
      <c r="O37" s="3"/>
    </row>
    <row r="38" spans="1:15" x14ac:dyDescent="0.25">
      <c r="A38" s="3" t="s">
        <v>222</v>
      </c>
      <c r="B38" s="3" t="s">
        <v>250</v>
      </c>
      <c r="C38" s="3" t="s">
        <v>200</v>
      </c>
      <c r="D38" s="3" t="s">
        <v>200</v>
      </c>
      <c r="E38" s="3" t="s">
        <v>200</v>
      </c>
      <c r="F38" s="3" t="s">
        <v>200</v>
      </c>
      <c r="G38" s="3" t="s">
        <v>200</v>
      </c>
      <c r="H38" s="3" t="s">
        <v>200</v>
      </c>
      <c r="I38" s="3" t="s">
        <v>200</v>
      </c>
      <c r="J38" s="3">
        <v>100</v>
      </c>
      <c r="K38" s="3" t="s">
        <v>200</v>
      </c>
      <c r="L38" s="3" t="s">
        <v>200</v>
      </c>
      <c r="M38" s="3" t="s">
        <v>200</v>
      </c>
      <c r="N38" s="3"/>
      <c r="O38" s="3"/>
    </row>
    <row r="39" spans="1:15" x14ac:dyDescent="0.25">
      <c r="A39" s="3" t="s">
        <v>222</v>
      </c>
      <c r="B39" s="3" t="s">
        <v>251</v>
      </c>
      <c r="C39" s="3" t="s">
        <v>200</v>
      </c>
      <c r="D39" s="3" t="s">
        <v>200</v>
      </c>
      <c r="E39" s="3" t="s">
        <v>200</v>
      </c>
      <c r="F39" s="3" t="s">
        <v>200</v>
      </c>
      <c r="G39" s="3" t="s">
        <v>200</v>
      </c>
      <c r="H39" s="3" t="s">
        <v>200</v>
      </c>
      <c r="I39" s="3">
        <v>50.528790000000001</v>
      </c>
      <c r="J39" s="3" t="s">
        <v>200</v>
      </c>
      <c r="K39" s="3" t="s">
        <v>200</v>
      </c>
      <c r="L39" s="3" t="s">
        <v>200</v>
      </c>
      <c r="M39" s="3" t="s">
        <v>200</v>
      </c>
      <c r="N39" s="3"/>
      <c r="O39" s="3"/>
    </row>
    <row r="40" spans="1:15" x14ac:dyDescent="0.25">
      <c r="A40" s="3" t="s">
        <v>228</v>
      </c>
      <c r="B40" s="3" t="s">
        <v>229</v>
      </c>
      <c r="C40" s="3" t="s">
        <v>200</v>
      </c>
      <c r="D40" s="3" t="s">
        <v>200</v>
      </c>
      <c r="E40" s="3" t="s">
        <v>200</v>
      </c>
      <c r="F40" s="3" t="s">
        <v>200</v>
      </c>
      <c r="G40" s="3" t="s">
        <v>200</v>
      </c>
      <c r="H40" s="3" t="s">
        <v>200</v>
      </c>
      <c r="I40" s="3">
        <v>87.728459999999998</v>
      </c>
      <c r="J40" s="3" t="s">
        <v>200</v>
      </c>
      <c r="K40" s="3" t="s">
        <v>200</v>
      </c>
      <c r="L40" s="3" t="s">
        <v>200</v>
      </c>
      <c r="M40" s="3" t="s">
        <v>200</v>
      </c>
      <c r="N40" s="3"/>
      <c r="O40" s="3"/>
    </row>
    <row r="41" spans="1:15" x14ac:dyDescent="0.25">
      <c r="A41" s="3" t="s">
        <v>228</v>
      </c>
      <c r="B41" s="3" t="s">
        <v>230</v>
      </c>
      <c r="C41" s="3" t="s">
        <v>200</v>
      </c>
      <c r="D41" s="3" t="s">
        <v>200</v>
      </c>
      <c r="E41" s="3" t="s">
        <v>200</v>
      </c>
      <c r="F41" s="3" t="s">
        <v>200</v>
      </c>
      <c r="G41" s="3" t="s">
        <v>200</v>
      </c>
      <c r="H41" s="3" t="s">
        <v>200</v>
      </c>
      <c r="I41" s="3">
        <v>29.346830000000001</v>
      </c>
      <c r="J41" s="3" t="s">
        <v>200</v>
      </c>
      <c r="K41" s="3">
        <v>21.739129999999999</v>
      </c>
      <c r="L41" s="3">
        <v>24.85361</v>
      </c>
      <c r="M41" s="3" t="s">
        <v>200</v>
      </c>
      <c r="N41" s="3"/>
      <c r="O41" s="3"/>
    </row>
    <row r="42" spans="1:15" x14ac:dyDescent="0.25">
      <c r="A42" s="3" t="s">
        <v>228</v>
      </c>
      <c r="B42" s="3" t="s">
        <v>231</v>
      </c>
      <c r="C42" s="3" t="s">
        <v>200</v>
      </c>
      <c r="D42" s="3" t="s">
        <v>200</v>
      </c>
      <c r="E42" s="3" t="s">
        <v>200</v>
      </c>
      <c r="F42" s="3" t="s">
        <v>200</v>
      </c>
      <c r="G42" s="3" t="s">
        <v>200</v>
      </c>
      <c r="H42" s="3" t="s">
        <v>200</v>
      </c>
      <c r="I42" s="3">
        <v>100</v>
      </c>
      <c r="J42" s="3">
        <v>100</v>
      </c>
      <c r="K42" s="3" t="s">
        <v>200</v>
      </c>
      <c r="L42" s="3" t="s">
        <v>200</v>
      </c>
      <c r="M42" s="3" t="s">
        <v>200</v>
      </c>
      <c r="N42" s="3"/>
      <c r="O42" s="3"/>
    </row>
    <row r="43" spans="1:15" x14ac:dyDescent="0.25">
      <c r="A43" s="3" t="s">
        <v>228</v>
      </c>
      <c r="B43" s="3" t="s">
        <v>232</v>
      </c>
      <c r="C43" s="3" t="s">
        <v>200</v>
      </c>
      <c r="D43" s="3" t="s">
        <v>200</v>
      </c>
      <c r="E43" s="3" t="s">
        <v>200</v>
      </c>
      <c r="F43" s="3" t="s">
        <v>200</v>
      </c>
      <c r="G43" s="3" t="s">
        <v>200</v>
      </c>
      <c r="H43" s="3" t="s">
        <v>200</v>
      </c>
      <c r="I43" s="3" t="s">
        <v>200</v>
      </c>
      <c r="J43" s="3" t="s">
        <v>200</v>
      </c>
      <c r="K43" s="3">
        <v>100</v>
      </c>
      <c r="L43" s="3">
        <v>86.084140000000005</v>
      </c>
      <c r="M43" s="3" t="s">
        <v>200</v>
      </c>
      <c r="N43" s="3"/>
      <c r="O43" s="3"/>
    </row>
    <row r="44" spans="1:15" x14ac:dyDescent="0.25">
      <c r="A44" s="3" t="s">
        <v>228</v>
      </c>
      <c r="B44" s="3" t="s">
        <v>233</v>
      </c>
      <c r="C44" s="3" t="s">
        <v>200</v>
      </c>
      <c r="D44" s="3" t="s">
        <v>200</v>
      </c>
      <c r="E44" s="3" t="s">
        <v>200</v>
      </c>
      <c r="F44" s="3" t="s">
        <v>200</v>
      </c>
      <c r="G44" s="3" t="s">
        <v>200</v>
      </c>
      <c r="H44" s="3" t="s">
        <v>200</v>
      </c>
      <c r="I44" s="3">
        <v>74.375</v>
      </c>
      <c r="J44" s="3">
        <v>69.005849999999995</v>
      </c>
      <c r="K44" s="3" t="s">
        <v>200</v>
      </c>
      <c r="L44" s="3">
        <v>60.204079999999998</v>
      </c>
      <c r="M44" s="3" t="s">
        <v>200</v>
      </c>
      <c r="N44" s="3"/>
      <c r="O44" s="3"/>
    </row>
    <row r="45" spans="1:15" x14ac:dyDescent="0.25">
      <c r="A45" s="3" t="s">
        <v>228</v>
      </c>
      <c r="B45" s="3" t="s">
        <v>234</v>
      </c>
      <c r="C45" s="3" t="s">
        <v>200</v>
      </c>
      <c r="D45" s="3" t="s">
        <v>200</v>
      </c>
      <c r="E45" s="3" t="s">
        <v>200</v>
      </c>
      <c r="F45" s="3" t="s">
        <v>200</v>
      </c>
      <c r="G45" s="3" t="s">
        <v>200</v>
      </c>
      <c r="H45" s="3" t="s">
        <v>200</v>
      </c>
      <c r="I45" s="3" t="s">
        <v>200</v>
      </c>
      <c r="J45" s="3">
        <v>80.452489999999997</v>
      </c>
      <c r="K45" s="3">
        <v>78.591030000000003</v>
      </c>
      <c r="L45" s="3" t="s">
        <v>200</v>
      </c>
      <c r="M45" s="3" t="s">
        <v>200</v>
      </c>
      <c r="N45" s="3"/>
      <c r="O45" s="3"/>
    </row>
    <row r="46" spans="1:15" x14ac:dyDescent="0.25">
      <c r="A46" s="3" t="s">
        <v>228</v>
      </c>
      <c r="B46" s="3" t="s">
        <v>252</v>
      </c>
      <c r="C46" s="3" t="s">
        <v>200</v>
      </c>
      <c r="D46" s="3" t="s">
        <v>200</v>
      </c>
      <c r="E46" s="3" t="s">
        <v>200</v>
      </c>
      <c r="F46" s="3">
        <v>53.309480000000001</v>
      </c>
      <c r="G46" s="3" t="s">
        <v>200</v>
      </c>
      <c r="H46" s="3" t="s">
        <v>200</v>
      </c>
      <c r="I46" s="3" t="s">
        <v>200</v>
      </c>
      <c r="J46" s="3" t="s">
        <v>200</v>
      </c>
      <c r="K46" s="3" t="s">
        <v>200</v>
      </c>
      <c r="L46" s="3" t="s">
        <v>200</v>
      </c>
      <c r="M46" s="3" t="s">
        <v>200</v>
      </c>
      <c r="N46" s="3"/>
      <c r="O46" s="3"/>
    </row>
    <row r="47" spans="1:15" x14ac:dyDescent="0.25">
      <c r="A47" s="3" t="s">
        <v>228</v>
      </c>
      <c r="B47" s="3" t="s">
        <v>236</v>
      </c>
      <c r="C47" s="3" t="s">
        <v>200</v>
      </c>
      <c r="D47" s="3" t="s">
        <v>200</v>
      </c>
      <c r="E47" s="3" t="s">
        <v>200</v>
      </c>
      <c r="F47" s="3" t="s">
        <v>200</v>
      </c>
      <c r="G47" s="3" t="s">
        <v>200</v>
      </c>
      <c r="H47" s="3" t="s">
        <v>200</v>
      </c>
      <c r="I47" s="3">
        <v>45.78125</v>
      </c>
      <c r="J47" s="3">
        <v>33.124020000000002</v>
      </c>
      <c r="K47" s="3" t="s">
        <v>200</v>
      </c>
      <c r="L47" s="3" t="s">
        <v>200</v>
      </c>
      <c r="M47" s="3" t="s">
        <v>200</v>
      </c>
      <c r="N47" s="3"/>
      <c r="O47" s="3"/>
    </row>
    <row r="48" spans="1:15" x14ac:dyDescent="0.25">
      <c r="A48" s="3" t="s">
        <v>228</v>
      </c>
      <c r="B48" s="3" t="s">
        <v>238</v>
      </c>
      <c r="C48" s="3" t="s">
        <v>200</v>
      </c>
      <c r="D48" s="3" t="s">
        <v>200</v>
      </c>
      <c r="E48" s="3" t="s">
        <v>200</v>
      </c>
      <c r="F48" s="3">
        <v>76.587299999999999</v>
      </c>
      <c r="G48" s="3" t="s">
        <v>200</v>
      </c>
      <c r="H48" s="3" t="s">
        <v>200</v>
      </c>
      <c r="I48" s="3">
        <v>68.627449999999996</v>
      </c>
      <c r="J48" s="3" t="s">
        <v>200</v>
      </c>
      <c r="K48" s="3" t="s">
        <v>200</v>
      </c>
      <c r="L48" s="3">
        <v>66.140349999999998</v>
      </c>
      <c r="M48" s="3" t="s">
        <v>200</v>
      </c>
      <c r="N48" s="3"/>
      <c r="O48" s="3"/>
    </row>
    <row r="49" spans="1:15" x14ac:dyDescent="0.25">
      <c r="A49" s="3" t="s">
        <v>228</v>
      </c>
      <c r="B49" s="3" t="s">
        <v>239</v>
      </c>
      <c r="C49" s="3" t="s">
        <v>200</v>
      </c>
      <c r="D49" s="3" t="s">
        <v>200</v>
      </c>
      <c r="E49" s="3" t="s">
        <v>200</v>
      </c>
      <c r="F49" s="3" t="s">
        <v>200</v>
      </c>
      <c r="G49" s="3" t="s">
        <v>200</v>
      </c>
      <c r="H49" s="3" t="s">
        <v>200</v>
      </c>
      <c r="I49" s="3" t="s">
        <v>200</v>
      </c>
      <c r="J49" s="3" t="s">
        <v>200</v>
      </c>
      <c r="K49" s="3" t="s">
        <v>200</v>
      </c>
      <c r="L49" s="3">
        <v>91.40625</v>
      </c>
      <c r="M49" s="3" t="s">
        <v>200</v>
      </c>
      <c r="N49" s="3"/>
      <c r="O49" s="3"/>
    </row>
    <row r="50" spans="1:15" x14ac:dyDescent="0.25">
      <c r="A50" s="3" t="s">
        <v>228</v>
      </c>
      <c r="B50" s="3" t="s">
        <v>240</v>
      </c>
      <c r="C50" s="3" t="s">
        <v>200</v>
      </c>
      <c r="D50" s="3" t="s">
        <v>200</v>
      </c>
      <c r="E50" s="3" t="s">
        <v>200</v>
      </c>
      <c r="F50" s="3" t="s">
        <v>200</v>
      </c>
      <c r="G50" s="3" t="s">
        <v>200</v>
      </c>
      <c r="H50" s="3" t="s">
        <v>200</v>
      </c>
      <c r="I50" s="3" t="s">
        <v>200</v>
      </c>
      <c r="J50" s="3">
        <v>25.436409999999999</v>
      </c>
      <c r="K50" s="3">
        <v>33.734940000000002</v>
      </c>
      <c r="L50" s="3">
        <v>55.21669</v>
      </c>
      <c r="M50" s="3" t="s">
        <v>200</v>
      </c>
      <c r="N50" s="3"/>
      <c r="O50" s="3"/>
    </row>
    <row r="51" spans="1:15" x14ac:dyDescent="0.25">
      <c r="A51" s="3" t="s">
        <v>228</v>
      </c>
      <c r="B51" s="3" t="s">
        <v>241</v>
      </c>
      <c r="C51" s="3" t="s">
        <v>200</v>
      </c>
      <c r="D51" s="3" t="s">
        <v>200</v>
      </c>
      <c r="E51" s="3" t="s">
        <v>200</v>
      </c>
      <c r="F51" s="3" t="s">
        <v>200</v>
      </c>
      <c r="G51" s="3" t="s">
        <v>200</v>
      </c>
      <c r="H51" s="3" t="s">
        <v>200</v>
      </c>
      <c r="I51" s="3" t="s">
        <v>200</v>
      </c>
      <c r="J51" s="3">
        <v>81.572479999999999</v>
      </c>
      <c r="K51" s="3">
        <v>82.774050000000003</v>
      </c>
      <c r="L51" s="3">
        <v>59.756100000000004</v>
      </c>
      <c r="M51" s="3" t="s">
        <v>200</v>
      </c>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310</v>
      </c>
    </row>
    <row r="5" spans="1:15" ht="21" x14ac:dyDescent="0.35">
      <c r="A5" s="7" t="s">
        <v>180</v>
      </c>
    </row>
    <row r="6" spans="1:15" x14ac:dyDescent="0.25">
      <c r="A6" t="s">
        <v>311</v>
      </c>
    </row>
    <row r="7" spans="1:15" x14ac:dyDescent="0.25">
      <c r="A7" t="s">
        <v>312</v>
      </c>
    </row>
    <row r="8" spans="1:15" x14ac:dyDescent="0.25">
      <c r="A8" t="s">
        <v>313</v>
      </c>
    </row>
    <row r="9" spans="1:15" x14ac:dyDescent="0.25">
      <c r="A9" t="s">
        <v>314</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51.54842</v>
      </c>
      <c r="D14" s="3">
        <v>56.375770000000003</v>
      </c>
      <c r="E14" s="3">
        <v>62.997920000000001</v>
      </c>
      <c r="F14" s="3">
        <v>70.719840000000005</v>
      </c>
      <c r="G14" s="3">
        <v>69.566559999999996</v>
      </c>
      <c r="H14" s="3">
        <v>64.539680000000004</v>
      </c>
      <c r="I14" s="3">
        <v>67.674509999999998</v>
      </c>
      <c r="J14" s="3">
        <v>68.378699999999995</v>
      </c>
      <c r="K14" s="3">
        <v>63.021389999999997</v>
      </c>
      <c r="L14" s="3">
        <v>59.376420000000003</v>
      </c>
      <c r="M14" s="3" t="s">
        <v>200</v>
      </c>
      <c r="N14" s="3"/>
      <c r="O14" s="3"/>
    </row>
    <row r="15" spans="1:15" x14ac:dyDescent="0.25">
      <c r="A15" s="3" t="s">
        <v>198</v>
      </c>
      <c r="B15" s="3" t="s">
        <v>201</v>
      </c>
      <c r="C15" s="3">
        <v>71.679929999999999</v>
      </c>
      <c r="D15" s="3">
        <v>70.714250000000007</v>
      </c>
      <c r="E15" s="3">
        <v>74.241820000000004</v>
      </c>
      <c r="F15" s="3" t="s">
        <v>200</v>
      </c>
      <c r="G15" s="3">
        <v>72.779780000000002</v>
      </c>
      <c r="H15" s="3">
        <v>74.170429999999996</v>
      </c>
      <c r="I15" s="3">
        <v>73.393190000000004</v>
      </c>
      <c r="J15" s="3">
        <v>68.214240000000004</v>
      </c>
      <c r="K15" s="3">
        <v>64.470680000000002</v>
      </c>
      <c r="L15" s="3">
        <v>65.498040000000003</v>
      </c>
      <c r="M15" s="3" t="s">
        <v>200</v>
      </c>
      <c r="N15" s="3"/>
      <c r="O15" s="3"/>
    </row>
    <row r="16" spans="1:15" x14ac:dyDescent="0.25">
      <c r="A16" s="3" t="s">
        <v>198</v>
      </c>
      <c r="B16" s="3" t="s">
        <v>265</v>
      </c>
      <c r="C16" s="3">
        <v>39.227800000000002</v>
      </c>
      <c r="D16" s="3">
        <v>40.872329999999998</v>
      </c>
      <c r="E16" s="3">
        <v>42.824159999999999</v>
      </c>
      <c r="F16" s="3" t="s">
        <v>200</v>
      </c>
      <c r="G16" s="3" t="s">
        <v>200</v>
      </c>
      <c r="H16" s="3" t="s">
        <v>200</v>
      </c>
      <c r="I16" s="3">
        <v>40.874169999999999</v>
      </c>
      <c r="J16" s="3" t="s">
        <v>200</v>
      </c>
      <c r="K16" s="3" t="s">
        <v>200</v>
      </c>
      <c r="L16" s="3" t="s">
        <v>200</v>
      </c>
      <c r="M16" s="3" t="s">
        <v>200</v>
      </c>
      <c r="N16" s="3"/>
      <c r="O16" s="3"/>
    </row>
    <row r="17" spans="1:15" x14ac:dyDescent="0.25">
      <c r="A17" s="3" t="s">
        <v>198</v>
      </c>
      <c r="B17" s="3" t="s">
        <v>202</v>
      </c>
      <c r="C17" s="3">
        <v>30.860579999999999</v>
      </c>
      <c r="D17" s="3">
        <v>33.93759</v>
      </c>
      <c r="E17" s="3">
        <v>34.400660000000002</v>
      </c>
      <c r="F17" s="3">
        <v>37.662190000000002</v>
      </c>
      <c r="G17" s="3" t="s">
        <v>200</v>
      </c>
      <c r="H17" s="3">
        <v>37.49597</v>
      </c>
      <c r="I17" s="3">
        <v>41.320259999999998</v>
      </c>
      <c r="J17" s="3">
        <v>37.92239</v>
      </c>
      <c r="K17" s="3">
        <v>40.560220000000001</v>
      </c>
      <c r="L17" s="3" t="s">
        <v>200</v>
      </c>
      <c r="M17" s="3" t="s">
        <v>200</v>
      </c>
      <c r="N17" s="3"/>
      <c r="O17" s="3"/>
    </row>
    <row r="18" spans="1:15" x14ac:dyDescent="0.25">
      <c r="A18" s="3" t="s">
        <v>198</v>
      </c>
      <c r="B18" s="3" t="s">
        <v>203</v>
      </c>
      <c r="C18" s="3">
        <v>68.428730000000002</v>
      </c>
      <c r="D18" s="3">
        <v>74.983029999999999</v>
      </c>
      <c r="E18" s="3">
        <v>71.606039999999993</v>
      </c>
      <c r="F18" s="3" t="s">
        <v>200</v>
      </c>
      <c r="G18" s="3" t="s">
        <v>200</v>
      </c>
      <c r="H18" s="3" t="s">
        <v>200</v>
      </c>
      <c r="I18" s="3" t="s">
        <v>200</v>
      </c>
      <c r="J18" s="3" t="s">
        <v>200</v>
      </c>
      <c r="K18" s="3" t="s">
        <v>200</v>
      </c>
      <c r="L18" s="3" t="s">
        <v>200</v>
      </c>
      <c r="M18" s="3" t="s">
        <v>200</v>
      </c>
      <c r="N18" s="3"/>
      <c r="O18" s="3"/>
    </row>
    <row r="19" spans="1:15" x14ac:dyDescent="0.25">
      <c r="A19" s="3" t="s">
        <v>198</v>
      </c>
      <c r="B19" s="3" t="s">
        <v>204</v>
      </c>
      <c r="C19" s="3">
        <v>63.641620000000003</v>
      </c>
      <c r="D19" s="3">
        <v>65.572990000000004</v>
      </c>
      <c r="E19" s="3">
        <v>70.904089999999997</v>
      </c>
      <c r="F19" s="3">
        <v>69.771730000000005</v>
      </c>
      <c r="G19" s="3" t="s">
        <v>200</v>
      </c>
      <c r="H19" s="3">
        <v>69.911169999999998</v>
      </c>
      <c r="I19" s="3" t="s">
        <v>200</v>
      </c>
      <c r="J19" s="3" t="s">
        <v>200</v>
      </c>
      <c r="K19" s="3" t="s">
        <v>200</v>
      </c>
      <c r="L19" s="3" t="s">
        <v>200</v>
      </c>
      <c r="M19" s="3" t="s">
        <v>200</v>
      </c>
      <c r="N19" s="3"/>
      <c r="O19" s="3"/>
    </row>
    <row r="20" spans="1:15" x14ac:dyDescent="0.25">
      <c r="A20" s="3" t="s">
        <v>198</v>
      </c>
      <c r="B20" s="3" t="s">
        <v>205</v>
      </c>
      <c r="C20" s="3">
        <v>44.381160000000001</v>
      </c>
      <c r="D20" s="3">
        <v>42.45682</v>
      </c>
      <c r="E20" s="3">
        <v>44.012680000000003</v>
      </c>
      <c r="F20" s="3" t="s">
        <v>200</v>
      </c>
      <c r="G20" s="3" t="s">
        <v>200</v>
      </c>
      <c r="H20" s="3">
        <v>40.775919999999999</v>
      </c>
      <c r="I20" s="3" t="s">
        <v>200</v>
      </c>
      <c r="J20" s="3" t="s">
        <v>200</v>
      </c>
      <c r="K20" s="3" t="s">
        <v>200</v>
      </c>
      <c r="L20" s="3" t="s">
        <v>200</v>
      </c>
      <c r="M20" s="3" t="s">
        <v>200</v>
      </c>
      <c r="N20" s="3"/>
      <c r="O20" s="3"/>
    </row>
    <row r="21" spans="1:15" x14ac:dyDescent="0.25">
      <c r="A21" s="3" t="s">
        <v>198</v>
      </c>
      <c r="B21" s="3" t="s">
        <v>206</v>
      </c>
      <c r="C21" s="3">
        <v>81.784639999999996</v>
      </c>
      <c r="D21" s="3">
        <v>107.63427</v>
      </c>
      <c r="E21" s="3" t="s">
        <v>200</v>
      </c>
      <c r="F21" s="3">
        <v>94.687560000000005</v>
      </c>
      <c r="G21" s="3">
        <v>85.470920000000007</v>
      </c>
      <c r="H21" s="3" t="s">
        <v>200</v>
      </c>
      <c r="I21" s="3">
        <v>77.482470000000006</v>
      </c>
      <c r="J21" s="3">
        <v>84.346090000000004</v>
      </c>
      <c r="K21" s="3" t="s">
        <v>200</v>
      </c>
      <c r="L21" s="3" t="s">
        <v>200</v>
      </c>
      <c r="M21" s="3" t="s">
        <v>200</v>
      </c>
      <c r="N21" s="3"/>
      <c r="O21" s="3"/>
    </row>
    <row r="22" spans="1:15" x14ac:dyDescent="0.25">
      <c r="A22" s="3" t="s">
        <v>207</v>
      </c>
      <c r="B22" s="3" t="s">
        <v>208</v>
      </c>
      <c r="C22" s="3" t="s">
        <v>200</v>
      </c>
      <c r="D22" s="3" t="s">
        <v>200</v>
      </c>
      <c r="E22" s="3" t="s">
        <v>200</v>
      </c>
      <c r="F22" s="3">
        <v>74.698800000000006</v>
      </c>
      <c r="G22" s="3">
        <v>77.679919999999996</v>
      </c>
      <c r="H22" s="3" t="s">
        <v>200</v>
      </c>
      <c r="I22" s="3" t="s">
        <v>200</v>
      </c>
      <c r="J22" s="3">
        <v>76.720079999999996</v>
      </c>
      <c r="K22" s="3" t="s">
        <v>200</v>
      </c>
      <c r="L22" s="3" t="s">
        <v>200</v>
      </c>
      <c r="M22" s="3" t="s">
        <v>200</v>
      </c>
      <c r="N22" s="3"/>
      <c r="O22" s="3"/>
    </row>
    <row r="23" spans="1:15" x14ac:dyDescent="0.25">
      <c r="A23" s="3" t="s">
        <v>207</v>
      </c>
      <c r="B23" s="3" t="s">
        <v>245</v>
      </c>
      <c r="C23" s="3" t="s">
        <v>200</v>
      </c>
      <c r="D23" s="3">
        <v>50.782620000000001</v>
      </c>
      <c r="E23" s="3" t="s">
        <v>200</v>
      </c>
      <c r="F23" s="3">
        <v>50.698309999999999</v>
      </c>
      <c r="G23" s="3">
        <v>59.977069999999998</v>
      </c>
      <c r="H23" s="3">
        <v>65.596130000000002</v>
      </c>
      <c r="I23" s="3">
        <v>67.352509999999995</v>
      </c>
      <c r="J23" s="3">
        <v>62.976320000000001</v>
      </c>
      <c r="K23" s="3">
        <v>66.380290000000002</v>
      </c>
      <c r="L23" s="3" t="s">
        <v>200</v>
      </c>
      <c r="M23" s="3">
        <v>63.031970000000001</v>
      </c>
      <c r="N23" s="3"/>
      <c r="O23" s="3"/>
    </row>
    <row r="24" spans="1:15" x14ac:dyDescent="0.25">
      <c r="A24" s="3" t="s">
        <v>207</v>
      </c>
      <c r="B24" s="3" t="s">
        <v>209</v>
      </c>
      <c r="C24" s="3">
        <v>76.330650000000006</v>
      </c>
      <c r="D24" s="3">
        <v>73.280910000000006</v>
      </c>
      <c r="E24" s="3">
        <v>66.085840000000005</v>
      </c>
      <c r="F24" s="3">
        <v>61.042230000000004</v>
      </c>
      <c r="G24" s="3" t="s">
        <v>200</v>
      </c>
      <c r="H24" s="3">
        <v>62.84111</v>
      </c>
      <c r="I24" s="3" t="s">
        <v>200</v>
      </c>
      <c r="J24" s="3">
        <v>64.186660000000003</v>
      </c>
      <c r="K24" s="3">
        <v>60.270510000000002</v>
      </c>
      <c r="L24" s="3" t="s">
        <v>200</v>
      </c>
      <c r="M24" s="3" t="s">
        <v>200</v>
      </c>
      <c r="N24" s="3"/>
      <c r="O24" s="3"/>
    </row>
    <row r="25" spans="1:15" x14ac:dyDescent="0.25">
      <c r="A25" s="3" t="s">
        <v>207</v>
      </c>
      <c r="B25" s="3" t="s">
        <v>257</v>
      </c>
      <c r="C25" s="3">
        <v>57.702739999999999</v>
      </c>
      <c r="D25" s="3">
        <v>52.547629999999998</v>
      </c>
      <c r="E25" s="3">
        <v>50.307969999999997</v>
      </c>
      <c r="F25" s="3" t="s">
        <v>200</v>
      </c>
      <c r="G25" s="3">
        <v>53.388330000000003</v>
      </c>
      <c r="H25" s="3">
        <v>54.110900000000001</v>
      </c>
      <c r="I25" s="3" t="s">
        <v>200</v>
      </c>
      <c r="J25" s="3" t="s">
        <v>200</v>
      </c>
      <c r="K25" s="3" t="s">
        <v>200</v>
      </c>
      <c r="L25" s="3" t="s">
        <v>200</v>
      </c>
      <c r="M25" s="3" t="s">
        <v>200</v>
      </c>
      <c r="N25" s="3"/>
      <c r="O25" s="3"/>
    </row>
    <row r="26" spans="1:15" x14ac:dyDescent="0.25">
      <c r="A26" s="3" t="s">
        <v>207</v>
      </c>
      <c r="B26" s="3" t="s">
        <v>210</v>
      </c>
      <c r="C26" s="3" t="s">
        <v>200</v>
      </c>
      <c r="D26" s="3" t="s">
        <v>200</v>
      </c>
      <c r="E26" s="3" t="s">
        <v>200</v>
      </c>
      <c r="F26" s="3" t="s">
        <v>200</v>
      </c>
      <c r="G26" s="3">
        <v>97.200999999999993</v>
      </c>
      <c r="H26" s="3">
        <v>99.1434</v>
      </c>
      <c r="I26" s="3">
        <v>99.678740000000005</v>
      </c>
      <c r="J26" s="3" t="s">
        <v>200</v>
      </c>
      <c r="K26" s="3" t="s">
        <v>200</v>
      </c>
      <c r="L26" s="3" t="s">
        <v>200</v>
      </c>
      <c r="M26" s="3" t="s">
        <v>200</v>
      </c>
      <c r="N26" s="3"/>
      <c r="O26" s="3"/>
    </row>
    <row r="27" spans="1:15" x14ac:dyDescent="0.25">
      <c r="A27" s="3" t="s">
        <v>207</v>
      </c>
      <c r="B27" s="3" t="s">
        <v>211</v>
      </c>
      <c r="C27" s="3">
        <v>70.375209999999996</v>
      </c>
      <c r="D27" s="3">
        <v>70.697329999999994</v>
      </c>
      <c r="E27" s="3">
        <v>69.128630000000001</v>
      </c>
      <c r="F27" s="3">
        <v>67.961889999999997</v>
      </c>
      <c r="G27" s="3">
        <v>68.198700000000002</v>
      </c>
      <c r="H27" s="3">
        <v>68.654210000000006</v>
      </c>
      <c r="I27" s="3">
        <v>67.578429999999997</v>
      </c>
      <c r="J27" s="3" t="s">
        <v>200</v>
      </c>
      <c r="K27" s="3">
        <v>65.468770000000006</v>
      </c>
      <c r="L27" s="3">
        <v>63.276820000000001</v>
      </c>
      <c r="M27" s="3" t="s">
        <v>200</v>
      </c>
      <c r="N27" s="3"/>
      <c r="O27" s="3"/>
    </row>
    <row r="28" spans="1:15" x14ac:dyDescent="0.25">
      <c r="A28" s="3" t="s">
        <v>207</v>
      </c>
      <c r="B28" s="3" t="s">
        <v>212</v>
      </c>
      <c r="C28" s="3">
        <v>99.268609999999995</v>
      </c>
      <c r="D28" s="3">
        <v>98.428449999999998</v>
      </c>
      <c r="E28" s="3">
        <v>95.622669999999999</v>
      </c>
      <c r="F28" s="3">
        <v>97.340620000000001</v>
      </c>
      <c r="G28" s="3">
        <v>96.914829999999995</v>
      </c>
      <c r="H28" s="3">
        <v>100.48056</v>
      </c>
      <c r="I28" s="3">
        <v>101.06865999999999</v>
      </c>
      <c r="J28" s="3">
        <v>98.20008</v>
      </c>
      <c r="K28" s="3">
        <v>100.79118</v>
      </c>
      <c r="L28" s="3">
        <v>98.513729999999995</v>
      </c>
      <c r="M28" s="3" t="s">
        <v>200</v>
      </c>
      <c r="N28" s="3"/>
      <c r="O28" s="3"/>
    </row>
    <row r="29" spans="1:15" x14ac:dyDescent="0.25">
      <c r="A29" s="3" t="s">
        <v>207</v>
      </c>
      <c r="B29" s="3" t="s">
        <v>213</v>
      </c>
      <c r="C29" s="3">
        <v>71.874290000000002</v>
      </c>
      <c r="D29" s="3" t="s">
        <v>200</v>
      </c>
      <c r="E29" s="3">
        <v>71.161429999999996</v>
      </c>
      <c r="F29" s="3">
        <v>69.148780000000002</v>
      </c>
      <c r="G29" s="3">
        <v>62.990470000000002</v>
      </c>
      <c r="H29" s="3">
        <v>63.35087</v>
      </c>
      <c r="I29" s="3">
        <v>69.060140000000004</v>
      </c>
      <c r="J29" s="3">
        <v>78.198809999999995</v>
      </c>
      <c r="K29" s="3">
        <v>86.546350000000004</v>
      </c>
      <c r="L29" s="3">
        <v>97.400329999999997</v>
      </c>
      <c r="M29" s="3" t="s">
        <v>200</v>
      </c>
      <c r="N29" s="3"/>
      <c r="O29" s="3"/>
    </row>
    <row r="30" spans="1:15" x14ac:dyDescent="0.25">
      <c r="A30" s="3" t="s">
        <v>207</v>
      </c>
      <c r="B30" s="3" t="s">
        <v>214</v>
      </c>
      <c r="C30" s="3">
        <v>110.51828999999999</v>
      </c>
      <c r="D30" s="3">
        <v>110.23865000000001</v>
      </c>
      <c r="E30" s="3">
        <v>104.56656</v>
      </c>
      <c r="F30" s="3">
        <v>104.57719</v>
      </c>
      <c r="G30" s="3">
        <v>111.41095</v>
      </c>
      <c r="H30" s="3">
        <v>108.75472000000001</v>
      </c>
      <c r="I30" s="3">
        <v>112.64619999999999</v>
      </c>
      <c r="J30" s="3">
        <v>102.19701999999999</v>
      </c>
      <c r="K30" s="3">
        <v>101.85312</v>
      </c>
      <c r="L30" s="3">
        <v>98.8</v>
      </c>
      <c r="M30" s="3" t="s">
        <v>200</v>
      </c>
      <c r="N30" s="3"/>
      <c r="O30" s="3"/>
    </row>
    <row r="31" spans="1:15" x14ac:dyDescent="0.25">
      <c r="A31" s="3" t="s">
        <v>207</v>
      </c>
      <c r="B31" s="3" t="s">
        <v>215</v>
      </c>
      <c r="C31" s="3" t="s">
        <v>200</v>
      </c>
      <c r="D31" s="3">
        <v>27.437090000000001</v>
      </c>
      <c r="E31" s="3" t="s">
        <v>200</v>
      </c>
      <c r="F31" s="3" t="s">
        <v>200</v>
      </c>
      <c r="G31" s="3" t="s">
        <v>200</v>
      </c>
      <c r="H31" s="3" t="s">
        <v>200</v>
      </c>
      <c r="I31" s="3" t="s">
        <v>200</v>
      </c>
      <c r="J31" s="3" t="s">
        <v>200</v>
      </c>
      <c r="K31" s="3" t="s">
        <v>200</v>
      </c>
      <c r="L31" s="3" t="s">
        <v>200</v>
      </c>
      <c r="M31" s="3" t="s">
        <v>200</v>
      </c>
      <c r="N31" s="3"/>
      <c r="O31" s="3"/>
    </row>
    <row r="32" spans="1:15" x14ac:dyDescent="0.25">
      <c r="A32" s="3" t="s">
        <v>207</v>
      </c>
      <c r="B32" s="3" t="s">
        <v>261</v>
      </c>
      <c r="C32" s="3">
        <v>61.119480000000003</v>
      </c>
      <c r="D32" s="3" t="s">
        <v>200</v>
      </c>
      <c r="E32" s="3">
        <v>57.54983</v>
      </c>
      <c r="F32" s="3">
        <v>58.093670000000003</v>
      </c>
      <c r="G32" s="3">
        <v>58.249040000000001</v>
      </c>
      <c r="H32" s="3">
        <v>59.243049999999997</v>
      </c>
      <c r="I32" s="3">
        <v>59.83708</v>
      </c>
      <c r="J32" s="3">
        <v>61.687640000000002</v>
      </c>
      <c r="K32" s="3" t="s">
        <v>200</v>
      </c>
      <c r="L32" s="3" t="s">
        <v>200</v>
      </c>
      <c r="M32" s="3" t="s">
        <v>200</v>
      </c>
      <c r="N32" s="3"/>
      <c r="O32" s="3"/>
    </row>
    <row r="33" spans="1:15" x14ac:dyDescent="0.25">
      <c r="A33" s="3" t="s">
        <v>207</v>
      </c>
      <c r="B33" s="3" t="s">
        <v>216</v>
      </c>
      <c r="C33" s="3">
        <v>57.172330000000002</v>
      </c>
      <c r="D33" s="3">
        <v>55.073180000000001</v>
      </c>
      <c r="E33" s="3">
        <v>56.388330000000003</v>
      </c>
      <c r="F33" s="3">
        <v>56.457700000000003</v>
      </c>
      <c r="G33" s="3">
        <v>59.896500000000003</v>
      </c>
      <c r="H33" s="3" t="s">
        <v>200</v>
      </c>
      <c r="I33" s="3">
        <v>54.743009999999998</v>
      </c>
      <c r="J33" s="3">
        <v>52.671759999999999</v>
      </c>
      <c r="K33" s="3" t="s">
        <v>200</v>
      </c>
      <c r="L33" s="3" t="s">
        <v>200</v>
      </c>
      <c r="M33" s="3" t="s">
        <v>200</v>
      </c>
      <c r="N33" s="3"/>
      <c r="O33" s="3"/>
    </row>
    <row r="34" spans="1:15" x14ac:dyDescent="0.25">
      <c r="A34" s="3" t="s">
        <v>207</v>
      </c>
      <c r="B34" s="3" t="s">
        <v>217</v>
      </c>
      <c r="C34" s="3">
        <v>91.045199999999994</v>
      </c>
      <c r="D34" s="3" t="s">
        <v>200</v>
      </c>
      <c r="E34" s="3">
        <v>82.1113</v>
      </c>
      <c r="F34" s="3">
        <v>76.735209999999995</v>
      </c>
      <c r="G34" s="3" t="s">
        <v>200</v>
      </c>
      <c r="H34" s="3" t="s">
        <v>200</v>
      </c>
      <c r="I34" s="3">
        <v>61.572090000000003</v>
      </c>
      <c r="J34" s="3" t="s">
        <v>200</v>
      </c>
      <c r="K34" s="3">
        <v>68.703729999999993</v>
      </c>
      <c r="L34" s="3">
        <v>68.00882</v>
      </c>
      <c r="M34" s="3" t="s">
        <v>200</v>
      </c>
      <c r="N34" s="3"/>
      <c r="O34" s="3"/>
    </row>
    <row r="35" spans="1:15" x14ac:dyDescent="0.25">
      <c r="A35" s="3" t="s">
        <v>218</v>
      </c>
      <c r="B35" s="3" t="s">
        <v>246</v>
      </c>
      <c r="C35" s="3">
        <v>95.617000000000004</v>
      </c>
      <c r="D35" s="3">
        <v>97.636300000000006</v>
      </c>
      <c r="E35" s="3">
        <v>101.55288</v>
      </c>
      <c r="F35" s="3">
        <v>106.03167999999999</v>
      </c>
      <c r="G35" s="3">
        <v>108.39158</v>
      </c>
      <c r="H35" s="3">
        <v>105.54671999999999</v>
      </c>
      <c r="I35" s="3">
        <v>105.59005000000001</v>
      </c>
      <c r="J35" s="3">
        <v>105.63670999999999</v>
      </c>
      <c r="K35" s="3">
        <v>105.14396000000001</v>
      </c>
      <c r="L35" s="3">
        <v>101.36463000000001</v>
      </c>
      <c r="M35" s="3" t="s">
        <v>200</v>
      </c>
      <c r="N35" s="3"/>
      <c r="O35" s="3"/>
    </row>
    <row r="36" spans="1:15" x14ac:dyDescent="0.25">
      <c r="A36" s="3" t="s">
        <v>218</v>
      </c>
      <c r="B36" s="3" t="s">
        <v>219</v>
      </c>
      <c r="C36" s="3">
        <v>96.027990000000003</v>
      </c>
      <c r="D36" s="3" t="s">
        <v>200</v>
      </c>
      <c r="E36" s="3" t="s">
        <v>200</v>
      </c>
      <c r="F36" s="3">
        <v>100.53014</v>
      </c>
      <c r="G36" s="3" t="s">
        <v>200</v>
      </c>
      <c r="H36" s="3" t="s">
        <v>200</v>
      </c>
      <c r="I36" s="3">
        <v>96.906450000000007</v>
      </c>
      <c r="J36" s="3">
        <v>97.189549999999997</v>
      </c>
      <c r="K36" s="3">
        <v>100.68521</v>
      </c>
      <c r="L36" s="3">
        <v>104.6093</v>
      </c>
      <c r="M36" s="3" t="s">
        <v>200</v>
      </c>
      <c r="N36" s="3"/>
      <c r="O36" s="3"/>
    </row>
    <row r="37" spans="1:15" x14ac:dyDescent="0.25">
      <c r="A37" s="3" t="s">
        <v>218</v>
      </c>
      <c r="B37" s="3" t="s">
        <v>247</v>
      </c>
      <c r="C37" s="3" t="s">
        <v>200</v>
      </c>
      <c r="D37" s="3" t="s">
        <v>200</v>
      </c>
      <c r="E37" s="3">
        <v>70.436139999999995</v>
      </c>
      <c r="F37" s="3">
        <v>72.623310000000004</v>
      </c>
      <c r="G37" s="3">
        <v>69.680589999999995</v>
      </c>
      <c r="H37" s="3">
        <v>70.392589999999998</v>
      </c>
      <c r="I37" s="3" t="s">
        <v>200</v>
      </c>
      <c r="J37" s="3">
        <v>69.714309999999998</v>
      </c>
      <c r="K37" s="3">
        <v>76.056020000000004</v>
      </c>
      <c r="L37" s="3">
        <v>72.909729999999996</v>
      </c>
      <c r="M37" s="3" t="s">
        <v>200</v>
      </c>
      <c r="N37" s="3"/>
      <c r="O37" s="3"/>
    </row>
    <row r="38" spans="1:15" x14ac:dyDescent="0.25">
      <c r="A38" s="3" t="s">
        <v>218</v>
      </c>
      <c r="B38" s="3" t="s">
        <v>220</v>
      </c>
      <c r="C38" s="3">
        <v>85.326650000000001</v>
      </c>
      <c r="D38" s="3">
        <v>89.36157</v>
      </c>
      <c r="E38" s="3">
        <v>98.019630000000006</v>
      </c>
      <c r="F38" s="3">
        <v>96.023099999999999</v>
      </c>
      <c r="G38" s="3">
        <v>96.308160000000001</v>
      </c>
      <c r="H38" s="3">
        <v>96.257710000000003</v>
      </c>
      <c r="I38" s="3">
        <v>95.04204</v>
      </c>
      <c r="J38" s="3">
        <v>92.92953</v>
      </c>
      <c r="K38" s="3">
        <v>93.597459999999998</v>
      </c>
      <c r="L38" s="3">
        <v>97.135729999999995</v>
      </c>
      <c r="M38" s="3" t="s">
        <v>200</v>
      </c>
      <c r="N38" s="3"/>
      <c r="O38" s="3"/>
    </row>
    <row r="39" spans="1:15" x14ac:dyDescent="0.25">
      <c r="A39" s="3" t="s">
        <v>218</v>
      </c>
      <c r="B39" s="3" t="s">
        <v>221</v>
      </c>
      <c r="C39" s="3">
        <v>98.968860000000006</v>
      </c>
      <c r="D39" s="3" t="s">
        <v>200</v>
      </c>
      <c r="E39" s="3" t="s">
        <v>200</v>
      </c>
      <c r="F39" s="3">
        <v>96.804720000000003</v>
      </c>
      <c r="G39" s="3">
        <v>99.717730000000003</v>
      </c>
      <c r="H39" s="3">
        <v>103.31141</v>
      </c>
      <c r="I39" s="3">
        <v>99.013630000000006</v>
      </c>
      <c r="J39" s="3">
        <v>95.053780000000003</v>
      </c>
      <c r="K39" s="3" t="s">
        <v>200</v>
      </c>
      <c r="L39" s="3" t="s">
        <v>200</v>
      </c>
      <c r="M39" s="3" t="s">
        <v>200</v>
      </c>
      <c r="N39" s="3"/>
      <c r="O39" s="3"/>
    </row>
    <row r="40" spans="1:15" x14ac:dyDescent="0.25">
      <c r="A40" s="3" t="s">
        <v>222</v>
      </c>
      <c r="B40" s="3" t="s">
        <v>223</v>
      </c>
      <c r="C40" s="3">
        <v>39.807209999999998</v>
      </c>
      <c r="D40" s="3">
        <v>46.187150000000003</v>
      </c>
      <c r="E40" s="3" t="s">
        <v>200</v>
      </c>
      <c r="F40" s="3" t="s">
        <v>200</v>
      </c>
      <c r="G40" s="3" t="s">
        <v>200</v>
      </c>
      <c r="H40" s="3" t="s">
        <v>200</v>
      </c>
      <c r="I40" s="3" t="s">
        <v>200</v>
      </c>
      <c r="J40" s="3" t="s">
        <v>200</v>
      </c>
      <c r="K40" s="3" t="s">
        <v>200</v>
      </c>
      <c r="L40" s="3" t="s">
        <v>200</v>
      </c>
      <c r="M40" s="3" t="s">
        <v>200</v>
      </c>
      <c r="N40" s="3"/>
      <c r="O40" s="3"/>
    </row>
    <row r="41" spans="1:15" x14ac:dyDescent="0.25">
      <c r="A41" s="3" t="s">
        <v>222</v>
      </c>
      <c r="B41" s="3" t="s">
        <v>224</v>
      </c>
      <c r="C41" s="3" t="s">
        <v>200</v>
      </c>
      <c r="D41" s="3" t="s">
        <v>200</v>
      </c>
      <c r="E41" s="3">
        <v>101.20842</v>
      </c>
      <c r="F41" s="3">
        <v>100.66117</v>
      </c>
      <c r="G41" s="3" t="s">
        <v>200</v>
      </c>
      <c r="H41" s="3" t="s">
        <v>200</v>
      </c>
      <c r="I41" s="3" t="s">
        <v>200</v>
      </c>
      <c r="J41" s="3" t="s">
        <v>200</v>
      </c>
      <c r="K41" s="3" t="s">
        <v>200</v>
      </c>
      <c r="L41" s="3" t="s">
        <v>200</v>
      </c>
      <c r="M41" s="3" t="s">
        <v>200</v>
      </c>
      <c r="N41" s="3"/>
      <c r="O41" s="3"/>
    </row>
    <row r="42" spans="1:15" x14ac:dyDescent="0.25">
      <c r="A42" s="3" t="s">
        <v>222</v>
      </c>
      <c r="B42" s="3" t="s">
        <v>225</v>
      </c>
      <c r="C42" s="3">
        <v>83.227170000000001</v>
      </c>
      <c r="D42" s="3">
        <v>83.803210000000007</v>
      </c>
      <c r="E42" s="3">
        <v>84.697469999999996</v>
      </c>
      <c r="F42" s="3">
        <v>86.047030000000007</v>
      </c>
      <c r="G42" s="3">
        <v>84.546660000000003</v>
      </c>
      <c r="H42" s="3">
        <v>89.143150000000006</v>
      </c>
      <c r="I42" s="3">
        <v>95.148859999999999</v>
      </c>
      <c r="J42" s="3">
        <v>95.819270000000003</v>
      </c>
      <c r="K42" s="3">
        <v>94.484870000000001</v>
      </c>
      <c r="L42" s="3" t="s">
        <v>200</v>
      </c>
      <c r="M42" s="3" t="s">
        <v>200</v>
      </c>
      <c r="N42" s="3"/>
      <c r="O42" s="3"/>
    </row>
    <row r="43" spans="1:15" x14ac:dyDescent="0.25">
      <c r="A43" s="3" t="s">
        <v>222</v>
      </c>
      <c r="B43" s="3" t="s">
        <v>226</v>
      </c>
      <c r="C43" s="3">
        <v>86.993139999999997</v>
      </c>
      <c r="D43" s="3">
        <v>85.570650000000001</v>
      </c>
      <c r="E43" s="3">
        <v>83.277280000000005</v>
      </c>
      <c r="F43" s="3">
        <v>82.981849999999994</v>
      </c>
      <c r="G43" s="3">
        <v>82.230490000000003</v>
      </c>
      <c r="H43" s="3">
        <v>81.755549999999999</v>
      </c>
      <c r="I43" s="3">
        <v>85.62885</v>
      </c>
      <c r="J43" s="3" t="s">
        <v>200</v>
      </c>
      <c r="K43" s="3" t="s">
        <v>200</v>
      </c>
      <c r="L43" s="3" t="s">
        <v>200</v>
      </c>
      <c r="M43" s="3" t="s">
        <v>200</v>
      </c>
      <c r="N43" s="3"/>
      <c r="O43" s="3"/>
    </row>
    <row r="44" spans="1:15" x14ac:dyDescent="0.25">
      <c r="A44" s="3" t="s">
        <v>222</v>
      </c>
      <c r="B44" s="3" t="s">
        <v>248</v>
      </c>
      <c r="C44" s="3">
        <v>69.206670000000003</v>
      </c>
      <c r="D44" s="3">
        <v>71.609899999999996</v>
      </c>
      <c r="E44" s="3">
        <v>74.800179999999997</v>
      </c>
      <c r="F44" s="3">
        <v>80.04419</v>
      </c>
      <c r="G44" s="3">
        <v>80.002070000000003</v>
      </c>
      <c r="H44" s="3" t="s">
        <v>200</v>
      </c>
      <c r="I44" s="3" t="s">
        <v>200</v>
      </c>
      <c r="J44" s="3" t="s">
        <v>200</v>
      </c>
      <c r="K44" s="3" t="s">
        <v>200</v>
      </c>
      <c r="L44" s="3">
        <v>80.348590000000002</v>
      </c>
      <c r="M44" s="3" t="s">
        <v>200</v>
      </c>
      <c r="N44" s="3"/>
      <c r="O44" s="3"/>
    </row>
    <row r="45" spans="1:15" x14ac:dyDescent="0.25">
      <c r="A45" s="3" t="s">
        <v>222</v>
      </c>
      <c r="B45" s="3" t="s">
        <v>249</v>
      </c>
      <c r="C45" s="3">
        <v>58.99485</v>
      </c>
      <c r="D45" s="3">
        <v>54.878250000000001</v>
      </c>
      <c r="E45" s="3">
        <v>52.044060000000002</v>
      </c>
      <c r="F45" s="3">
        <v>49.545630000000003</v>
      </c>
      <c r="G45" s="3">
        <v>48.808999999999997</v>
      </c>
      <c r="H45" s="3">
        <v>48.953180000000003</v>
      </c>
      <c r="I45" s="3" t="s">
        <v>200</v>
      </c>
      <c r="J45" s="3">
        <v>47.142910000000001</v>
      </c>
      <c r="K45" s="3">
        <v>51.987639999999999</v>
      </c>
      <c r="L45" s="3">
        <v>54.72869</v>
      </c>
      <c r="M45" s="3" t="s">
        <v>200</v>
      </c>
      <c r="N45" s="3"/>
      <c r="O45" s="3"/>
    </row>
    <row r="46" spans="1:15" x14ac:dyDescent="0.25">
      <c r="A46" s="3" t="s">
        <v>222</v>
      </c>
      <c r="B46" s="3" t="s">
        <v>250</v>
      </c>
      <c r="C46" s="3">
        <v>84.516279999999995</v>
      </c>
      <c r="D46" s="3" t="s">
        <v>200</v>
      </c>
      <c r="E46" s="3">
        <v>90.442700000000002</v>
      </c>
      <c r="F46" s="3">
        <v>93.020039999999995</v>
      </c>
      <c r="G46" s="3" t="s">
        <v>200</v>
      </c>
      <c r="H46" s="3" t="s">
        <v>200</v>
      </c>
      <c r="I46" s="3" t="s">
        <v>200</v>
      </c>
      <c r="J46" s="3" t="s">
        <v>200</v>
      </c>
      <c r="K46" s="3">
        <v>94.086219999999997</v>
      </c>
      <c r="L46" s="3" t="s">
        <v>200</v>
      </c>
      <c r="M46" s="3" t="s">
        <v>200</v>
      </c>
      <c r="N46" s="3"/>
      <c r="O46" s="3"/>
    </row>
    <row r="47" spans="1:15" x14ac:dyDescent="0.25">
      <c r="A47" s="3" t="s">
        <v>222</v>
      </c>
      <c r="B47" s="3" t="s">
        <v>266</v>
      </c>
      <c r="C47" s="3" t="s">
        <v>200</v>
      </c>
      <c r="D47" s="3" t="s">
        <v>200</v>
      </c>
      <c r="E47" s="3" t="s">
        <v>200</v>
      </c>
      <c r="F47" s="3" t="s">
        <v>200</v>
      </c>
      <c r="G47" s="3" t="s">
        <v>200</v>
      </c>
      <c r="H47" s="3">
        <v>90.110489999999999</v>
      </c>
      <c r="I47" s="3">
        <v>87.255330000000001</v>
      </c>
      <c r="J47" s="3" t="s">
        <v>200</v>
      </c>
      <c r="K47" s="3">
        <v>90.344499999999996</v>
      </c>
      <c r="L47" s="3" t="s">
        <v>200</v>
      </c>
      <c r="M47" s="3" t="s">
        <v>200</v>
      </c>
      <c r="N47" s="3"/>
      <c r="O47" s="3"/>
    </row>
    <row r="48" spans="1:15" x14ac:dyDescent="0.25">
      <c r="A48" s="3" t="s">
        <v>222</v>
      </c>
      <c r="B48" s="3" t="s">
        <v>251</v>
      </c>
      <c r="C48" s="3">
        <v>98.030280000000005</v>
      </c>
      <c r="D48" s="3" t="s">
        <v>200</v>
      </c>
      <c r="E48" s="3">
        <v>88.029610000000005</v>
      </c>
      <c r="F48" s="3">
        <v>79.973879999999994</v>
      </c>
      <c r="G48" s="3" t="s">
        <v>200</v>
      </c>
      <c r="H48" s="3" t="s">
        <v>200</v>
      </c>
      <c r="I48" s="3" t="s">
        <v>200</v>
      </c>
      <c r="J48" s="3" t="s">
        <v>200</v>
      </c>
      <c r="K48" s="3" t="s">
        <v>200</v>
      </c>
      <c r="L48" s="3" t="s">
        <v>200</v>
      </c>
      <c r="M48" s="3" t="s">
        <v>200</v>
      </c>
      <c r="N48" s="3"/>
      <c r="O48" s="3"/>
    </row>
    <row r="49" spans="1:15" x14ac:dyDescent="0.25">
      <c r="A49" s="3" t="s">
        <v>222</v>
      </c>
      <c r="B49" s="3" t="s">
        <v>227</v>
      </c>
      <c r="C49" s="3" t="s">
        <v>200</v>
      </c>
      <c r="D49" s="3" t="s">
        <v>200</v>
      </c>
      <c r="E49" s="3">
        <v>97.090310000000002</v>
      </c>
      <c r="F49" s="3">
        <v>98.490179999999995</v>
      </c>
      <c r="G49" s="3" t="s">
        <v>200</v>
      </c>
      <c r="H49" s="3" t="s">
        <v>200</v>
      </c>
      <c r="I49" s="3" t="s">
        <v>200</v>
      </c>
      <c r="J49" s="3" t="s">
        <v>200</v>
      </c>
      <c r="K49" s="3" t="s">
        <v>200</v>
      </c>
      <c r="L49" s="3" t="s">
        <v>200</v>
      </c>
      <c r="M49" s="3" t="s">
        <v>200</v>
      </c>
      <c r="N49" s="3"/>
      <c r="O49" s="3"/>
    </row>
    <row r="50" spans="1:15" x14ac:dyDescent="0.25">
      <c r="A50" s="3" t="s">
        <v>228</v>
      </c>
      <c r="B50" s="3" t="s">
        <v>229</v>
      </c>
      <c r="C50" s="3">
        <v>66.711609999999993</v>
      </c>
      <c r="D50" s="3">
        <v>71.688019999999995</v>
      </c>
      <c r="E50" s="3">
        <v>73.041079999999994</v>
      </c>
      <c r="F50" s="3">
        <v>78.605599999999995</v>
      </c>
      <c r="G50" s="3">
        <v>79.454400000000007</v>
      </c>
      <c r="H50" s="3">
        <v>81.140330000000006</v>
      </c>
      <c r="I50" s="3">
        <v>80.745559999999998</v>
      </c>
      <c r="J50" s="3" t="s">
        <v>200</v>
      </c>
      <c r="K50" s="3" t="s">
        <v>200</v>
      </c>
      <c r="L50" s="3">
        <v>64.439599999999999</v>
      </c>
      <c r="M50" s="3" t="s">
        <v>200</v>
      </c>
      <c r="N50" s="3"/>
      <c r="O50" s="3"/>
    </row>
    <row r="51" spans="1:15" x14ac:dyDescent="0.25">
      <c r="A51" s="3" t="s">
        <v>228</v>
      </c>
      <c r="B51" s="3" t="s">
        <v>230</v>
      </c>
      <c r="C51" s="3">
        <v>47.055219999999998</v>
      </c>
      <c r="D51" s="3" t="s">
        <v>200</v>
      </c>
      <c r="E51" s="3">
        <v>57.366030000000002</v>
      </c>
      <c r="F51" s="3">
        <v>62.344050000000003</v>
      </c>
      <c r="G51" s="3">
        <v>60.849499999999999</v>
      </c>
      <c r="H51" s="3">
        <v>62.029800000000002</v>
      </c>
      <c r="I51" s="3">
        <v>61.724339999999998</v>
      </c>
      <c r="J51" s="3">
        <v>63.519219999999997</v>
      </c>
      <c r="K51" s="3">
        <v>65.478930000000005</v>
      </c>
      <c r="L51" s="3">
        <v>64.549449999999993</v>
      </c>
      <c r="M51" s="3" t="s">
        <v>200</v>
      </c>
      <c r="N51" s="3"/>
      <c r="O51" s="3"/>
    </row>
    <row r="52" spans="1:15" x14ac:dyDescent="0.25">
      <c r="A52" s="3" t="s">
        <v>228</v>
      </c>
      <c r="B52" s="3" t="s">
        <v>231</v>
      </c>
      <c r="C52" s="3">
        <v>101.10082</v>
      </c>
      <c r="D52" s="3">
        <v>96.291449999999998</v>
      </c>
      <c r="E52" s="3">
        <v>97.759079999999997</v>
      </c>
      <c r="F52" s="3">
        <v>92.359059999999999</v>
      </c>
      <c r="G52" s="3">
        <v>94.722250000000003</v>
      </c>
      <c r="H52" s="3">
        <v>95.215360000000004</v>
      </c>
      <c r="I52" s="3">
        <v>91.037059999999997</v>
      </c>
      <c r="J52" s="3">
        <v>87.401420000000002</v>
      </c>
      <c r="K52" s="3">
        <v>87.290210000000002</v>
      </c>
      <c r="L52" s="3" t="s">
        <v>200</v>
      </c>
      <c r="M52" s="3" t="s">
        <v>200</v>
      </c>
      <c r="N52" s="3"/>
      <c r="O52" s="3"/>
    </row>
    <row r="53" spans="1:15" x14ac:dyDescent="0.25">
      <c r="A53" s="3" t="s">
        <v>228</v>
      </c>
      <c r="B53" s="3" t="s">
        <v>232</v>
      </c>
      <c r="C53" s="3" t="s">
        <v>200</v>
      </c>
      <c r="D53" s="3">
        <v>53.17803</v>
      </c>
      <c r="E53" s="3">
        <v>54.47448</v>
      </c>
      <c r="F53" s="3">
        <v>53.293640000000003</v>
      </c>
      <c r="G53" s="3">
        <v>54.86824</v>
      </c>
      <c r="H53" s="3">
        <v>60.442129999999999</v>
      </c>
      <c r="I53" s="3">
        <v>64.163210000000007</v>
      </c>
      <c r="J53" s="3">
        <v>71.599900000000005</v>
      </c>
      <c r="K53" s="3">
        <v>74.602580000000003</v>
      </c>
      <c r="L53" s="3">
        <v>78.75085</v>
      </c>
      <c r="M53" s="3" t="s">
        <v>200</v>
      </c>
      <c r="N53" s="3"/>
      <c r="O53" s="3"/>
    </row>
    <row r="54" spans="1:15" x14ac:dyDescent="0.25">
      <c r="A54" s="3" t="s">
        <v>228</v>
      </c>
      <c r="B54" s="3" t="s">
        <v>233</v>
      </c>
      <c r="C54" s="3">
        <v>67.102890000000002</v>
      </c>
      <c r="D54" s="3">
        <v>63.973309999999998</v>
      </c>
      <c r="E54" s="3">
        <v>65.683109999999999</v>
      </c>
      <c r="F54" s="3">
        <v>66.418000000000006</v>
      </c>
      <c r="G54" s="3">
        <v>66.999409999999997</v>
      </c>
      <c r="H54" s="3">
        <v>67.472499999999997</v>
      </c>
      <c r="I54" s="3">
        <v>69.27261</v>
      </c>
      <c r="J54" s="3" t="s">
        <v>200</v>
      </c>
      <c r="K54" s="3" t="s">
        <v>200</v>
      </c>
      <c r="L54" s="3">
        <v>78.942509999999999</v>
      </c>
      <c r="M54" s="3" t="s">
        <v>200</v>
      </c>
      <c r="N54" s="3"/>
      <c r="O54" s="3"/>
    </row>
    <row r="55" spans="1:15" x14ac:dyDescent="0.25">
      <c r="A55" s="3" t="s">
        <v>228</v>
      </c>
      <c r="B55" s="3" t="s">
        <v>234</v>
      </c>
      <c r="C55" s="3" t="s">
        <v>200</v>
      </c>
      <c r="D55" s="3">
        <v>88.065650000000005</v>
      </c>
      <c r="E55" s="3">
        <v>93.864329999999995</v>
      </c>
      <c r="F55" s="3">
        <v>94.824690000000004</v>
      </c>
      <c r="G55" s="3">
        <v>93.654529999999994</v>
      </c>
      <c r="H55" s="3">
        <v>98.756219999999999</v>
      </c>
      <c r="I55" s="3" t="s">
        <v>200</v>
      </c>
      <c r="J55" s="3">
        <v>94.724459999999993</v>
      </c>
      <c r="K55" s="3">
        <v>93.809110000000004</v>
      </c>
      <c r="L55" s="3" t="s">
        <v>200</v>
      </c>
      <c r="M55" s="3" t="s">
        <v>200</v>
      </c>
      <c r="N55" s="3"/>
      <c r="O55" s="3"/>
    </row>
    <row r="56" spans="1:15" x14ac:dyDescent="0.25">
      <c r="A56" s="3" t="s">
        <v>228</v>
      </c>
      <c r="B56" s="3" t="s">
        <v>252</v>
      </c>
      <c r="C56" s="3">
        <v>56.917960000000001</v>
      </c>
      <c r="D56" s="3" t="s">
        <v>200</v>
      </c>
      <c r="E56" s="3">
        <v>60.101379999999999</v>
      </c>
      <c r="F56" s="3">
        <v>60.825920000000004</v>
      </c>
      <c r="G56" s="3">
        <v>62.259540000000001</v>
      </c>
      <c r="H56" s="3" t="s">
        <v>200</v>
      </c>
      <c r="I56" s="3">
        <v>59.667369999999998</v>
      </c>
      <c r="J56" s="3" t="s">
        <v>200</v>
      </c>
      <c r="K56" s="3" t="s">
        <v>200</v>
      </c>
      <c r="L56" s="3" t="s">
        <v>200</v>
      </c>
      <c r="M56" s="3" t="s">
        <v>200</v>
      </c>
      <c r="N56" s="3"/>
      <c r="O56" s="3"/>
    </row>
    <row r="57" spans="1:15" x14ac:dyDescent="0.25">
      <c r="A57" s="3" t="s">
        <v>228</v>
      </c>
      <c r="B57" s="3" t="s">
        <v>235</v>
      </c>
      <c r="C57" s="3">
        <v>65.142520000000005</v>
      </c>
      <c r="D57" s="3" t="s">
        <v>200</v>
      </c>
      <c r="E57" s="3" t="s">
        <v>200</v>
      </c>
      <c r="F57" s="3" t="s">
        <v>200</v>
      </c>
      <c r="G57" s="3" t="s">
        <v>200</v>
      </c>
      <c r="H57" s="3" t="s">
        <v>200</v>
      </c>
      <c r="I57" s="3" t="s">
        <v>200</v>
      </c>
      <c r="J57" s="3" t="s">
        <v>200</v>
      </c>
      <c r="K57" s="3" t="s">
        <v>200</v>
      </c>
      <c r="L57" s="3" t="s">
        <v>200</v>
      </c>
      <c r="M57" s="3" t="s">
        <v>200</v>
      </c>
      <c r="N57" s="3"/>
      <c r="O57" s="3"/>
    </row>
    <row r="58" spans="1:15" x14ac:dyDescent="0.25">
      <c r="A58" s="3" t="s">
        <v>228</v>
      </c>
      <c r="B58" s="3" t="s">
        <v>236</v>
      </c>
      <c r="C58" s="3" t="s">
        <v>200</v>
      </c>
      <c r="D58" s="3">
        <v>66.849779999999996</v>
      </c>
      <c r="E58" s="3" t="s">
        <v>200</v>
      </c>
      <c r="F58" s="3" t="s">
        <v>200</v>
      </c>
      <c r="G58" s="3">
        <v>60.009729999999998</v>
      </c>
      <c r="H58" s="3" t="s">
        <v>200</v>
      </c>
      <c r="I58" s="3" t="s">
        <v>200</v>
      </c>
      <c r="J58" s="3">
        <v>60.595399999999998</v>
      </c>
      <c r="K58" s="3" t="s">
        <v>200</v>
      </c>
      <c r="L58" s="3" t="s">
        <v>200</v>
      </c>
      <c r="M58" s="3" t="s">
        <v>200</v>
      </c>
      <c r="N58" s="3"/>
      <c r="O58" s="3"/>
    </row>
    <row r="59" spans="1:15" x14ac:dyDescent="0.25">
      <c r="A59" s="3" t="s">
        <v>228</v>
      </c>
      <c r="B59" s="3" t="s">
        <v>237</v>
      </c>
      <c r="C59" s="3">
        <v>57.570830000000001</v>
      </c>
      <c r="D59" s="3">
        <v>58.271149999999999</v>
      </c>
      <c r="E59" s="3">
        <v>54.551130000000001</v>
      </c>
      <c r="F59" s="3">
        <v>54.252029999999998</v>
      </c>
      <c r="G59" s="3">
        <v>53.205689999999997</v>
      </c>
      <c r="H59" s="3">
        <v>50.926279999999998</v>
      </c>
      <c r="I59" s="3">
        <v>51.04618</v>
      </c>
      <c r="J59" s="3">
        <v>49.61439</v>
      </c>
      <c r="K59" s="3" t="s">
        <v>200</v>
      </c>
      <c r="L59" s="3" t="s">
        <v>200</v>
      </c>
      <c r="M59" s="3" t="s">
        <v>200</v>
      </c>
      <c r="N59" s="3"/>
      <c r="O59" s="3"/>
    </row>
    <row r="60" spans="1:15" x14ac:dyDescent="0.25">
      <c r="A60" s="3" t="s">
        <v>228</v>
      </c>
      <c r="B60" s="3" t="s">
        <v>238</v>
      </c>
      <c r="C60" s="3">
        <v>39.686819999999997</v>
      </c>
      <c r="D60" s="3">
        <v>44.362589999999997</v>
      </c>
      <c r="E60" s="3">
        <v>47.793810000000001</v>
      </c>
      <c r="F60" s="3">
        <v>47.71931</v>
      </c>
      <c r="G60" s="3">
        <v>57.608139999999999</v>
      </c>
      <c r="H60" s="3" t="s">
        <v>200</v>
      </c>
      <c r="I60" s="3">
        <v>71.626940000000005</v>
      </c>
      <c r="J60" s="3" t="s">
        <v>200</v>
      </c>
      <c r="K60" s="3" t="s">
        <v>200</v>
      </c>
      <c r="L60" s="3">
        <v>62.262140000000002</v>
      </c>
      <c r="M60" s="3" t="s">
        <v>200</v>
      </c>
      <c r="N60" s="3"/>
      <c r="O60" s="3"/>
    </row>
    <row r="61" spans="1:15" x14ac:dyDescent="0.25">
      <c r="A61" s="3" t="s">
        <v>228</v>
      </c>
      <c r="B61" s="3" t="s">
        <v>253</v>
      </c>
      <c r="C61" s="3">
        <v>73.792490000000001</v>
      </c>
      <c r="D61" s="3" t="s">
        <v>200</v>
      </c>
      <c r="E61" s="3" t="s">
        <v>200</v>
      </c>
      <c r="F61" s="3" t="s">
        <v>200</v>
      </c>
      <c r="G61" s="3" t="s">
        <v>200</v>
      </c>
      <c r="H61" s="3" t="s">
        <v>200</v>
      </c>
      <c r="I61" s="3" t="s">
        <v>200</v>
      </c>
      <c r="J61" s="3" t="s">
        <v>200</v>
      </c>
      <c r="K61" s="3" t="s">
        <v>200</v>
      </c>
      <c r="L61" s="3" t="s">
        <v>200</v>
      </c>
      <c r="M61" s="3" t="s">
        <v>200</v>
      </c>
      <c r="N61" s="3"/>
      <c r="O61" s="3"/>
    </row>
    <row r="62" spans="1:15" x14ac:dyDescent="0.25">
      <c r="A62" s="3" t="s">
        <v>228</v>
      </c>
      <c r="B62" s="3" t="s">
        <v>239</v>
      </c>
      <c r="C62" s="3">
        <v>57.174059999999997</v>
      </c>
      <c r="D62" s="3">
        <v>60.649880000000003</v>
      </c>
      <c r="E62" s="3">
        <v>60.140909999999998</v>
      </c>
      <c r="F62" s="3">
        <v>60.683950000000003</v>
      </c>
      <c r="G62" s="3">
        <v>61.322499999999998</v>
      </c>
      <c r="H62" s="3">
        <v>59.660150000000002</v>
      </c>
      <c r="I62" s="3" t="s">
        <v>200</v>
      </c>
      <c r="J62" s="3" t="s">
        <v>200</v>
      </c>
      <c r="K62" s="3" t="s">
        <v>200</v>
      </c>
      <c r="L62" s="3">
        <v>61.202010000000001</v>
      </c>
      <c r="M62" s="3" t="s">
        <v>200</v>
      </c>
      <c r="N62" s="3"/>
      <c r="O62" s="3"/>
    </row>
    <row r="63" spans="1:15" x14ac:dyDescent="0.25">
      <c r="A63" s="3" t="s">
        <v>228</v>
      </c>
      <c r="B63" s="3" t="s">
        <v>240</v>
      </c>
      <c r="C63" s="3" t="s">
        <v>200</v>
      </c>
      <c r="D63" s="3">
        <v>67.861050000000006</v>
      </c>
      <c r="E63" s="3">
        <v>64.160420000000002</v>
      </c>
      <c r="F63" s="3">
        <v>62.9758</v>
      </c>
      <c r="G63" s="3" t="s">
        <v>200</v>
      </c>
      <c r="H63" s="3">
        <v>59.790260000000004</v>
      </c>
      <c r="I63" s="3">
        <v>68.332490000000007</v>
      </c>
      <c r="J63" s="3">
        <v>70.192760000000007</v>
      </c>
      <c r="K63" s="3">
        <v>81.785340000000005</v>
      </c>
      <c r="L63" s="3">
        <v>83.210269999999994</v>
      </c>
      <c r="M63" s="3" t="s">
        <v>200</v>
      </c>
      <c r="N63" s="3"/>
      <c r="O63" s="3"/>
    </row>
    <row r="64" spans="1:15" x14ac:dyDescent="0.25">
      <c r="A64" s="3" t="s">
        <v>228</v>
      </c>
      <c r="B64" s="3" t="s">
        <v>241</v>
      </c>
      <c r="C64" s="3">
        <v>70.357079999999996</v>
      </c>
      <c r="D64" s="3">
        <v>71.917869999999994</v>
      </c>
      <c r="E64" s="3">
        <v>75.129080000000002</v>
      </c>
      <c r="F64" s="3">
        <v>78.341729999999998</v>
      </c>
      <c r="G64" s="3">
        <v>84.200500000000005</v>
      </c>
      <c r="H64" s="3" t="s">
        <v>200</v>
      </c>
      <c r="I64" s="3">
        <v>92.715149999999994</v>
      </c>
      <c r="J64" s="3">
        <v>91.607810000000001</v>
      </c>
      <c r="K64" s="3">
        <v>89.672560000000004</v>
      </c>
      <c r="L64" s="3">
        <v>87.423869999999994</v>
      </c>
      <c r="M64" s="3" t="s">
        <v>200</v>
      </c>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310</v>
      </c>
    </row>
    <row r="5" spans="1:15" ht="21" x14ac:dyDescent="0.35">
      <c r="A5" s="7" t="s">
        <v>180</v>
      </c>
    </row>
    <row r="6" spans="1:15" x14ac:dyDescent="0.25">
      <c r="A6" t="s">
        <v>311</v>
      </c>
    </row>
    <row r="7" spans="1:15" x14ac:dyDescent="0.25">
      <c r="A7" t="s">
        <v>312</v>
      </c>
    </row>
    <row r="8" spans="1:15" x14ac:dyDescent="0.25">
      <c r="A8" t="s">
        <v>313</v>
      </c>
    </row>
    <row r="9" spans="1:15" x14ac:dyDescent="0.25">
      <c r="A9" t="s">
        <v>315</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50.375830000000001</v>
      </c>
      <c r="D14" s="3">
        <v>56.403489999999998</v>
      </c>
      <c r="E14" s="3">
        <v>64.549130000000005</v>
      </c>
      <c r="F14" s="3">
        <v>74.142790000000005</v>
      </c>
      <c r="G14" s="3">
        <v>74.302719999999994</v>
      </c>
      <c r="H14" s="3">
        <v>69.501490000000004</v>
      </c>
      <c r="I14" s="3">
        <v>73.105909999999994</v>
      </c>
      <c r="J14" s="3">
        <v>73.531959999999998</v>
      </c>
      <c r="K14" s="3">
        <v>67.891850000000005</v>
      </c>
      <c r="L14" s="3">
        <v>64.483109999999996</v>
      </c>
      <c r="M14" s="3" t="s">
        <v>200</v>
      </c>
      <c r="N14" s="3"/>
      <c r="O14" s="3"/>
    </row>
    <row r="15" spans="1:15" x14ac:dyDescent="0.25">
      <c r="A15" s="3" t="s">
        <v>198</v>
      </c>
      <c r="B15" s="3" t="s">
        <v>201</v>
      </c>
      <c r="C15" s="3">
        <v>65.970150000000004</v>
      </c>
      <c r="D15" s="3">
        <v>65.228520000000003</v>
      </c>
      <c r="E15" s="3">
        <v>68.93683</v>
      </c>
      <c r="F15" s="3" t="s">
        <v>200</v>
      </c>
      <c r="G15" s="3">
        <v>68.335380000000001</v>
      </c>
      <c r="H15" s="3">
        <v>70.170289999999994</v>
      </c>
      <c r="I15" s="3">
        <v>69.44744</v>
      </c>
      <c r="J15" s="3">
        <v>64.69408</v>
      </c>
      <c r="K15" s="3">
        <v>61.216679999999997</v>
      </c>
      <c r="L15" s="3">
        <v>62.365000000000002</v>
      </c>
      <c r="M15" s="3" t="s">
        <v>200</v>
      </c>
      <c r="N15" s="3"/>
      <c r="O15" s="3"/>
    </row>
    <row r="16" spans="1:15" x14ac:dyDescent="0.25">
      <c r="A16" s="3" t="s">
        <v>198</v>
      </c>
      <c r="B16" s="3" t="s">
        <v>265</v>
      </c>
      <c r="C16" s="3">
        <v>28.98207</v>
      </c>
      <c r="D16" s="3">
        <v>31.532360000000001</v>
      </c>
      <c r="E16" s="3">
        <v>33.579219999999999</v>
      </c>
      <c r="F16" s="3" t="s">
        <v>200</v>
      </c>
      <c r="G16" s="3" t="s">
        <v>200</v>
      </c>
      <c r="H16" s="3" t="s">
        <v>200</v>
      </c>
      <c r="I16" s="3">
        <v>32.834200000000003</v>
      </c>
      <c r="J16" s="3" t="s">
        <v>200</v>
      </c>
      <c r="K16" s="3" t="s">
        <v>200</v>
      </c>
      <c r="L16" s="3" t="s">
        <v>200</v>
      </c>
      <c r="M16" s="3" t="s">
        <v>200</v>
      </c>
      <c r="N16" s="3"/>
      <c r="O16" s="3"/>
    </row>
    <row r="17" spans="1:15" x14ac:dyDescent="0.25">
      <c r="A17" s="3" t="s">
        <v>198</v>
      </c>
      <c r="B17" s="3" t="s">
        <v>202</v>
      </c>
      <c r="C17" s="3">
        <v>23.133970000000001</v>
      </c>
      <c r="D17" s="3">
        <v>26.004090000000001</v>
      </c>
      <c r="E17" s="3">
        <v>26.27055</v>
      </c>
      <c r="F17" s="3">
        <v>29.111419999999999</v>
      </c>
      <c r="G17" s="3" t="s">
        <v>200</v>
      </c>
      <c r="H17" s="3">
        <v>29.669029999999999</v>
      </c>
      <c r="I17" s="3">
        <v>33.02814</v>
      </c>
      <c r="J17" s="3">
        <v>30.809950000000001</v>
      </c>
      <c r="K17" s="3">
        <v>33.661029999999997</v>
      </c>
      <c r="L17" s="3" t="s">
        <v>200</v>
      </c>
      <c r="M17" s="3" t="s">
        <v>200</v>
      </c>
      <c r="N17" s="3"/>
      <c r="O17" s="3"/>
    </row>
    <row r="18" spans="1:15" x14ac:dyDescent="0.25">
      <c r="A18" s="3" t="s">
        <v>198</v>
      </c>
      <c r="B18" s="3" t="s">
        <v>203</v>
      </c>
      <c r="C18" s="3">
        <v>66.253489999999999</v>
      </c>
      <c r="D18" s="3">
        <v>74.241050000000001</v>
      </c>
      <c r="E18" s="3">
        <v>75.901880000000006</v>
      </c>
      <c r="F18" s="3" t="s">
        <v>200</v>
      </c>
      <c r="G18" s="3" t="s">
        <v>200</v>
      </c>
      <c r="H18" s="3" t="s">
        <v>200</v>
      </c>
      <c r="I18" s="3" t="s">
        <v>200</v>
      </c>
      <c r="J18" s="3" t="s">
        <v>200</v>
      </c>
      <c r="K18" s="3" t="s">
        <v>200</v>
      </c>
      <c r="L18" s="3" t="s">
        <v>200</v>
      </c>
      <c r="M18" s="3" t="s">
        <v>200</v>
      </c>
      <c r="N18" s="3"/>
      <c r="O18" s="3"/>
    </row>
    <row r="19" spans="1:15" x14ac:dyDescent="0.25">
      <c r="A19" s="3" t="s">
        <v>198</v>
      </c>
      <c r="B19" s="3" t="s">
        <v>204</v>
      </c>
      <c r="C19" s="3">
        <v>54.743960000000001</v>
      </c>
      <c r="D19" s="3">
        <v>54.944710000000001</v>
      </c>
      <c r="E19" s="3">
        <v>60.608490000000003</v>
      </c>
      <c r="F19" s="3">
        <v>62.684519999999999</v>
      </c>
      <c r="G19" s="3" t="s">
        <v>200</v>
      </c>
      <c r="H19" s="3">
        <v>70.333110000000005</v>
      </c>
      <c r="I19" s="3" t="s">
        <v>200</v>
      </c>
      <c r="J19" s="3" t="s">
        <v>200</v>
      </c>
      <c r="K19" s="3" t="s">
        <v>200</v>
      </c>
      <c r="L19" s="3" t="s">
        <v>200</v>
      </c>
      <c r="M19" s="3" t="s">
        <v>200</v>
      </c>
      <c r="N19" s="3"/>
      <c r="O19" s="3"/>
    </row>
    <row r="20" spans="1:15" x14ac:dyDescent="0.25">
      <c r="A20" s="3" t="s">
        <v>198</v>
      </c>
      <c r="B20" s="3" t="s">
        <v>205</v>
      </c>
      <c r="C20" s="3">
        <v>44.901350000000001</v>
      </c>
      <c r="D20" s="3">
        <v>43.265259999999998</v>
      </c>
      <c r="E20" s="3">
        <v>44.796660000000003</v>
      </c>
      <c r="F20" s="3" t="s">
        <v>200</v>
      </c>
      <c r="G20" s="3" t="s">
        <v>200</v>
      </c>
      <c r="H20" s="3">
        <v>41.798850000000002</v>
      </c>
      <c r="I20" s="3" t="s">
        <v>200</v>
      </c>
      <c r="J20" s="3" t="s">
        <v>200</v>
      </c>
      <c r="K20" s="3" t="s">
        <v>200</v>
      </c>
      <c r="L20" s="3" t="s">
        <v>200</v>
      </c>
      <c r="M20" s="3" t="s">
        <v>200</v>
      </c>
      <c r="N20" s="3"/>
      <c r="O20" s="3"/>
    </row>
    <row r="21" spans="1:15" x14ac:dyDescent="0.25">
      <c r="A21" s="3" t="s">
        <v>198</v>
      </c>
      <c r="B21" s="3" t="s">
        <v>206</v>
      </c>
      <c r="C21" s="3">
        <v>85.295490000000001</v>
      </c>
      <c r="D21" s="3">
        <v>109.53447</v>
      </c>
      <c r="E21" s="3" t="s">
        <v>200</v>
      </c>
      <c r="F21" s="3">
        <v>97.245069999999998</v>
      </c>
      <c r="G21" s="3">
        <v>89.047049999999999</v>
      </c>
      <c r="H21" s="3" t="s">
        <v>200</v>
      </c>
      <c r="I21" s="3">
        <v>79.769000000000005</v>
      </c>
      <c r="J21" s="3">
        <v>87.220799999999997</v>
      </c>
      <c r="K21" s="3" t="s">
        <v>200</v>
      </c>
      <c r="L21" s="3" t="s">
        <v>200</v>
      </c>
      <c r="M21" s="3" t="s">
        <v>200</v>
      </c>
      <c r="N21" s="3"/>
      <c r="O21" s="3"/>
    </row>
    <row r="22" spans="1:15" x14ac:dyDescent="0.25">
      <c r="A22" s="3" t="s">
        <v>207</v>
      </c>
      <c r="B22" s="3" t="s">
        <v>208</v>
      </c>
      <c r="C22" s="3" t="s">
        <v>200</v>
      </c>
      <c r="D22" s="3" t="s">
        <v>200</v>
      </c>
      <c r="E22" s="3" t="s">
        <v>200</v>
      </c>
      <c r="F22" s="3">
        <v>76.658959999999993</v>
      </c>
      <c r="G22" s="3">
        <v>80.485320000000002</v>
      </c>
      <c r="H22" s="3" t="s">
        <v>200</v>
      </c>
      <c r="I22" s="3" t="s">
        <v>200</v>
      </c>
      <c r="J22" s="3">
        <v>77.234470000000002</v>
      </c>
      <c r="K22" s="3" t="s">
        <v>200</v>
      </c>
      <c r="L22" s="3" t="s">
        <v>200</v>
      </c>
      <c r="M22" s="3" t="s">
        <v>200</v>
      </c>
      <c r="N22" s="3"/>
      <c r="O22" s="3"/>
    </row>
    <row r="23" spans="1:15" x14ac:dyDescent="0.25">
      <c r="A23" s="3" t="s">
        <v>207</v>
      </c>
      <c r="B23" s="3" t="s">
        <v>245</v>
      </c>
      <c r="C23" s="3" t="s">
        <v>200</v>
      </c>
      <c r="D23" s="3">
        <v>54.486170000000001</v>
      </c>
      <c r="E23" s="3" t="s">
        <v>200</v>
      </c>
      <c r="F23" s="3">
        <v>50.752429999999997</v>
      </c>
      <c r="G23" s="3">
        <v>60.252670000000002</v>
      </c>
      <c r="H23" s="3">
        <v>67.067040000000006</v>
      </c>
      <c r="I23" s="3">
        <v>69.282600000000002</v>
      </c>
      <c r="J23" s="3">
        <v>66.350290000000001</v>
      </c>
      <c r="K23" s="3">
        <v>69.909130000000005</v>
      </c>
      <c r="L23" s="3" t="s">
        <v>200</v>
      </c>
      <c r="M23" s="3">
        <v>65.169929999999994</v>
      </c>
      <c r="N23" s="3"/>
      <c r="O23" s="3"/>
    </row>
    <row r="24" spans="1:15" x14ac:dyDescent="0.25">
      <c r="A24" s="3" t="s">
        <v>207</v>
      </c>
      <c r="B24" s="3" t="s">
        <v>209</v>
      </c>
      <c r="C24" s="3">
        <v>70.229860000000002</v>
      </c>
      <c r="D24" s="3">
        <v>66.828190000000006</v>
      </c>
      <c r="E24" s="3">
        <v>59.914520000000003</v>
      </c>
      <c r="F24" s="3">
        <v>55.971769999999999</v>
      </c>
      <c r="G24" s="3" t="s">
        <v>200</v>
      </c>
      <c r="H24" s="3">
        <v>58.456110000000002</v>
      </c>
      <c r="I24" s="3" t="s">
        <v>200</v>
      </c>
      <c r="J24" s="3">
        <v>60.419330000000002</v>
      </c>
      <c r="K24" s="3">
        <v>56.177199999999999</v>
      </c>
      <c r="L24" s="3" t="s">
        <v>200</v>
      </c>
      <c r="M24" s="3" t="s">
        <v>200</v>
      </c>
      <c r="N24" s="3"/>
      <c r="O24" s="3"/>
    </row>
    <row r="25" spans="1:15" x14ac:dyDescent="0.25">
      <c r="A25" s="3" t="s">
        <v>207</v>
      </c>
      <c r="B25" s="3" t="s">
        <v>257</v>
      </c>
      <c r="C25" s="3">
        <v>55.655900000000003</v>
      </c>
      <c r="D25" s="3">
        <v>50.287460000000003</v>
      </c>
      <c r="E25" s="3">
        <v>50.519390000000001</v>
      </c>
      <c r="F25" s="3" t="s">
        <v>200</v>
      </c>
      <c r="G25" s="3">
        <v>53.015259999999998</v>
      </c>
      <c r="H25" s="3">
        <v>52.990470000000002</v>
      </c>
      <c r="I25" s="3" t="s">
        <v>200</v>
      </c>
      <c r="J25" s="3" t="s">
        <v>200</v>
      </c>
      <c r="K25" s="3" t="s">
        <v>200</v>
      </c>
      <c r="L25" s="3" t="s">
        <v>200</v>
      </c>
      <c r="M25" s="3" t="s">
        <v>200</v>
      </c>
      <c r="N25" s="3"/>
      <c r="O25" s="3"/>
    </row>
    <row r="26" spans="1:15" x14ac:dyDescent="0.25">
      <c r="A26" s="3" t="s">
        <v>207</v>
      </c>
      <c r="B26" s="3" t="s">
        <v>210</v>
      </c>
      <c r="C26" s="3" t="s">
        <v>200</v>
      </c>
      <c r="D26" s="3" t="s">
        <v>200</v>
      </c>
      <c r="E26" s="3" t="s">
        <v>200</v>
      </c>
      <c r="F26" s="3" t="s">
        <v>200</v>
      </c>
      <c r="G26" s="3">
        <v>97.893150000000006</v>
      </c>
      <c r="H26" s="3">
        <v>99.644570000000002</v>
      </c>
      <c r="I26" s="3">
        <v>100.08462</v>
      </c>
      <c r="J26" s="3" t="s">
        <v>200</v>
      </c>
      <c r="K26" s="3" t="s">
        <v>200</v>
      </c>
      <c r="L26" s="3" t="s">
        <v>200</v>
      </c>
      <c r="M26" s="3" t="s">
        <v>200</v>
      </c>
      <c r="N26" s="3"/>
      <c r="O26" s="3"/>
    </row>
    <row r="27" spans="1:15" x14ac:dyDescent="0.25">
      <c r="A27" s="3" t="s">
        <v>207</v>
      </c>
      <c r="B27" s="3" t="s">
        <v>211</v>
      </c>
      <c r="C27" s="3">
        <v>71.038300000000007</v>
      </c>
      <c r="D27" s="3">
        <v>71.634200000000007</v>
      </c>
      <c r="E27" s="3">
        <v>70.460160000000002</v>
      </c>
      <c r="F27" s="3">
        <v>69.681880000000007</v>
      </c>
      <c r="G27" s="3">
        <v>70.178049999999999</v>
      </c>
      <c r="H27" s="3">
        <v>70.737930000000006</v>
      </c>
      <c r="I27" s="3">
        <v>69.758560000000003</v>
      </c>
      <c r="J27" s="3" t="s">
        <v>200</v>
      </c>
      <c r="K27" s="3">
        <v>68.078490000000002</v>
      </c>
      <c r="L27" s="3">
        <v>65.777280000000005</v>
      </c>
      <c r="M27" s="3" t="s">
        <v>200</v>
      </c>
      <c r="N27" s="3"/>
      <c r="O27" s="3"/>
    </row>
    <row r="28" spans="1:15" x14ac:dyDescent="0.25">
      <c r="A28" s="3" t="s">
        <v>207</v>
      </c>
      <c r="B28" s="3" t="s">
        <v>212</v>
      </c>
      <c r="C28" s="3">
        <v>99.507540000000006</v>
      </c>
      <c r="D28" s="3">
        <v>99.042109999999994</v>
      </c>
      <c r="E28" s="3">
        <v>97.285880000000006</v>
      </c>
      <c r="F28" s="3">
        <v>99.702569999999994</v>
      </c>
      <c r="G28" s="3">
        <v>98.058989999999994</v>
      </c>
      <c r="H28" s="3">
        <v>102.50282</v>
      </c>
      <c r="I28" s="3">
        <v>102.40356</v>
      </c>
      <c r="J28" s="3">
        <v>97.938519999999997</v>
      </c>
      <c r="K28" s="3">
        <v>101.90525</v>
      </c>
      <c r="L28" s="3">
        <v>100.94837</v>
      </c>
      <c r="M28" s="3" t="s">
        <v>200</v>
      </c>
      <c r="N28" s="3"/>
      <c r="O28" s="3"/>
    </row>
    <row r="29" spans="1:15" x14ac:dyDescent="0.25">
      <c r="A29" s="3" t="s">
        <v>207</v>
      </c>
      <c r="B29" s="3" t="s">
        <v>213</v>
      </c>
      <c r="C29" s="3">
        <v>76.407110000000003</v>
      </c>
      <c r="D29" s="3" t="s">
        <v>200</v>
      </c>
      <c r="E29" s="3">
        <v>75.816829999999996</v>
      </c>
      <c r="F29" s="3">
        <v>74.976010000000002</v>
      </c>
      <c r="G29" s="3">
        <v>68.415440000000004</v>
      </c>
      <c r="H29" s="3">
        <v>68.989810000000006</v>
      </c>
      <c r="I29" s="3">
        <v>75.538380000000004</v>
      </c>
      <c r="J29" s="3">
        <v>88.136470000000003</v>
      </c>
      <c r="K29" s="3">
        <v>93.769980000000004</v>
      </c>
      <c r="L29" s="3">
        <v>104.12851000000001</v>
      </c>
      <c r="M29" s="3" t="s">
        <v>200</v>
      </c>
      <c r="N29" s="3"/>
      <c r="O29" s="3"/>
    </row>
    <row r="30" spans="1:15" x14ac:dyDescent="0.25">
      <c r="A30" s="3" t="s">
        <v>207</v>
      </c>
      <c r="B30" s="3" t="s">
        <v>214</v>
      </c>
      <c r="C30" s="3">
        <v>108.58034000000001</v>
      </c>
      <c r="D30" s="3">
        <v>112.77603000000001</v>
      </c>
      <c r="E30" s="3">
        <v>103.48653</v>
      </c>
      <c r="F30" s="3">
        <v>102.37718</v>
      </c>
      <c r="G30" s="3">
        <v>107.54716999999999</v>
      </c>
      <c r="H30" s="3">
        <v>110.46154</v>
      </c>
      <c r="I30" s="3">
        <v>112.68657</v>
      </c>
      <c r="J30" s="3">
        <v>99.565849999999998</v>
      </c>
      <c r="K30" s="3">
        <v>105.19663</v>
      </c>
      <c r="L30" s="3">
        <v>103.14208000000001</v>
      </c>
      <c r="M30" s="3" t="s">
        <v>200</v>
      </c>
      <c r="N30" s="3"/>
      <c r="O30" s="3"/>
    </row>
    <row r="31" spans="1:15" x14ac:dyDescent="0.25">
      <c r="A31" s="3" t="s">
        <v>207</v>
      </c>
      <c r="B31" s="3" t="s">
        <v>215</v>
      </c>
      <c r="C31" s="3" t="s">
        <v>200</v>
      </c>
      <c r="D31" s="3">
        <v>19.29336</v>
      </c>
      <c r="E31" s="3" t="s">
        <v>200</v>
      </c>
      <c r="F31" s="3" t="s">
        <v>200</v>
      </c>
      <c r="G31" s="3" t="s">
        <v>200</v>
      </c>
      <c r="H31" s="3" t="s">
        <v>200</v>
      </c>
      <c r="I31" s="3" t="s">
        <v>200</v>
      </c>
      <c r="J31" s="3" t="s">
        <v>200</v>
      </c>
      <c r="K31" s="3" t="s">
        <v>200</v>
      </c>
      <c r="L31" s="3" t="s">
        <v>200</v>
      </c>
      <c r="M31" s="3" t="s">
        <v>200</v>
      </c>
      <c r="N31" s="3"/>
      <c r="O31" s="3"/>
    </row>
    <row r="32" spans="1:15" x14ac:dyDescent="0.25">
      <c r="A32" s="3" t="s">
        <v>207</v>
      </c>
      <c r="B32" s="3" t="s">
        <v>261</v>
      </c>
      <c r="C32" s="3">
        <v>54.722639999999998</v>
      </c>
      <c r="D32" s="3" t="s">
        <v>200</v>
      </c>
      <c r="E32" s="3">
        <v>53.409979999999997</v>
      </c>
      <c r="F32" s="3">
        <v>55.349379999999996</v>
      </c>
      <c r="G32" s="3">
        <v>55.074480000000001</v>
      </c>
      <c r="H32" s="3">
        <v>56.238079999999997</v>
      </c>
      <c r="I32" s="3">
        <v>57.784669999999998</v>
      </c>
      <c r="J32" s="3">
        <v>60.413640000000001</v>
      </c>
      <c r="K32" s="3" t="s">
        <v>200</v>
      </c>
      <c r="L32" s="3" t="s">
        <v>200</v>
      </c>
      <c r="M32" s="3" t="s">
        <v>200</v>
      </c>
      <c r="N32" s="3"/>
      <c r="O32" s="3"/>
    </row>
    <row r="33" spans="1:15" x14ac:dyDescent="0.25">
      <c r="A33" s="3" t="s">
        <v>207</v>
      </c>
      <c r="B33" s="3" t="s">
        <v>216</v>
      </c>
      <c r="C33" s="3">
        <v>55.983110000000003</v>
      </c>
      <c r="D33" s="3">
        <v>53.859679999999997</v>
      </c>
      <c r="E33" s="3">
        <v>55.442920000000001</v>
      </c>
      <c r="F33" s="3">
        <v>55.764479999999999</v>
      </c>
      <c r="G33" s="3">
        <v>59.848230000000001</v>
      </c>
      <c r="H33" s="3" t="s">
        <v>200</v>
      </c>
      <c r="I33" s="3">
        <v>55.708039999999997</v>
      </c>
      <c r="J33" s="3">
        <v>53.810929999999999</v>
      </c>
      <c r="K33" s="3" t="s">
        <v>200</v>
      </c>
      <c r="L33" s="3" t="s">
        <v>200</v>
      </c>
      <c r="M33" s="3" t="s">
        <v>200</v>
      </c>
      <c r="N33" s="3"/>
      <c r="O33" s="3"/>
    </row>
    <row r="34" spans="1:15" x14ac:dyDescent="0.25">
      <c r="A34" s="3" t="s">
        <v>207</v>
      </c>
      <c r="B34" s="3" t="s">
        <v>217</v>
      </c>
      <c r="C34" s="3">
        <v>93.400279999999995</v>
      </c>
      <c r="D34" s="3" t="s">
        <v>200</v>
      </c>
      <c r="E34" s="3">
        <v>86.200339999999997</v>
      </c>
      <c r="F34" s="3">
        <v>80.77516</v>
      </c>
      <c r="G34" s="3" t="s">
        <v>200</v>
      </c>
      <c r="H34" s="3" t="s">
        <v>200</v>
      </c>
      <c r="I34" s="3">
        <v>65.957939999999994</v>
      </c>
      <c r="J34" s="3" t="s">
        <v>200</v>
      </c>
      <c r="K34" s="3">
        <v>72.824179999999998</v>
      </c>
      <c r="L34" s="3">
        <v>71.887699999999995</v>
      </c>
      <c r="M34" s="3" t="s">
        <v>200</v>
      </c>
      <c r="N34" s="3"/>
      <c r="O34" s="3"/>
    </row>
    <row r="35" spans="1:15" x14ac:dyDescent="0.25">
      <c r="A35" s="3" t="s">
        <v>218</v>
      </c>
      <c r="B35" s="3" t="s">
        <v>246</v>
      </c>
      <c r="C35" s="3">
        <v>95.365089999999995</v>
      </c>
      <c r="D35" s="3">
        <v>97.309799999999996</v>
      </c>
      <c r="E35" s="3">
        <v>101.29782</v>
      </c>
      <c r="F35" s="3">
        <v>105.85917000000001</v>
      </c>
      <c r="G35" s="3">
        <v>108.90738</v>
      </c>
      <c r="H35" s="3">
        <v>105.48757000000001</v>
      </c>
      <c r="I35" s="3">
        <v>105.56004</v>
      </c>
      <c r="J35" s="3">
        <v>105.75069999999999</v>
      </c>
      <c r="K35" s="3">
        <v>105.62508</v>
      </c>
      <c r="L35" s="3">
        <v>101.58257</v>
      </c>
      <c r="M35" s="3" t="s">
        <v>200</v>
      </c>
      <c r="N35" s="3"/>
      <c r="O35" s="3"/>
    </row>
    <row r="36" spans="1:15" x14ac:dyDescent="0.25">
      <c r="A36" s="3" t="s">
        <v>218</v>
      </c>
      <c r="B36" s="3" t="s">
        <v>219</v>
      </c>
      <c r="C36" s="3">
        <v>95.045379999999994</v>
      </c>
      <c r="D36" s="3" t="s">
        <v>200</v>
      </c>
      <c r="E36" s="3" t="s">
        <v>200</v>
      </c>
      <c r="F36" s="3">
        <v>100.98303</v>
      </c>
      <c r="G36" s="3" t="s">
        <v>200</v>
      </c>
      <c r="H36" s="3" t="s">
        <v>200</v>
      </c>
      <c r="I36" s="3">
        <v>97.672129999999996</v>
      </c>
      <c r="J36" s="3">
        <v>97.626109999999997</v>
      </c>
      <c r="K36" s="3">
        <v>101.63324</v>
      </c>
      <c r="L36" s="3">
        <v>105.43458</v>
      </c>
      <c r="M36" s="3" t="s">
        <v>200</v>
      </c>
      <c r="N36" s="3"/>
      <c r="O36" s="3"/>
    </row>
    <row r="37" spans="1:15" x14ac:dyDescent="0.25">
      <c r="A37" s="3" t="s">
        <v>218</v>
      </c>
      <c r="B37" s="3" t="s">
        <v>247</v>
      </c>
      <c r="C37" s="3" t="s">
        <v>200</v>
      </c>
      <c r="D37" s="3" t="s">
        <v>200</v>
      </c>
      <c r="E37" s="3">
        <v>71.018969999999996</v>
      </c>
      <c r="F37" s="3">
        <v>73.745459999999994</v>
      </c>
      <c r="G37" s="3">
        <v>70.977800000000002</v>
      </c>
      <c r="H37" s="3">
        <v>72.488900000000001</v>
      </c>
      <c r="I37" s="3" t="s">
        <v>200</v>
      </c>
      <c r="J37" s="3">
        <v>72.091359999999995</v>
      </c>
      <c r="K37" s="3">
        <v>79.691109999999995</v>
      </c>
      <c r="L37" s="3">
        <v>80.365600000000001</v>
      </c>
      <c r="M37" s="3" t="s">
        <v>200</v>
      </c>
      <c r="N37" s="3"/>
      <c r="O37" s="3"/>
    </row>
    <row r="38" spans="1:15" x14ac:dyDescent="0.25">
      <c r="A38" s="3" t="s">
        <v>218</v>
      </c>
      <c r="B38" s="3" t="s">
        <v>220</v>
      </c>
      <c r="C38" s="3">
        <v>82.781930000000003</v>
      </c>
      <c r="D38" s="3">
        <v>87.048389999999998</v>
      </c>
      <c r="E38" s="3">
        <v>96.446520000000007</v>
      </c>
      <c r="F38" s="3">
        <v>95.511750000000006</v>
      </c>
      <c r="G38" s="3">
        <v>95.449659999999994</v>
      </c>
      <c r="H38" s="3">
        <v>95.272220000000004</v>
      </c>
      <c r="I38" s="3">
        <v>94.564220000000006</v>
      </c>
      <c r="J38" s="3">
        <v>93.515420000000006</v>
      </c>
      <c r="K38" s="3">
        <v>94.401730000000001</v>
      </c>
      <c r="L38" s="3">
        <v>97.705020000000005</v>
      </c>
      <c r="M38" s="3" t="s">
        <v>200</v>
      </c>
      <c r="N38" s="3"/>
      <c r="O38" s="3"/>
    </row>
    <row r="39" spans="1:15" x14ac:dyDescent="0.25">
      <c r="A39" s="3" t="s">
        <v>218</v>
      </c>
      <c r="B39" s="3" t="s">
        <v>221</v>
      </c>
      <c r="C39" s="3">
        <v>100.22150000000001</v>
      </c>
      <c r="D39" s="3" t="s">
        <v>200</v>
      </c>
      <c r="E39" s="3" t="s">
        <v>200</v>
      </c>
      <c r="F39" s="3">
        <v>98.758039999999994</v>
      </c>
      <c r="G39" s="3">
        <v>101.8626</v>
      </c>
      <c r="H39" s="3">
        <v>105.32322000000001</v>
      </c>
      <c r="I39" s="3">
        <v>102.67171999999999</v>
      </c>
      <c r="J39" s="3">
        <v>100.14847</v>
      </c>
      <c r="K39" s="3" t="s">
        <v>200</v>
      </c>
      <c r="L39" s="3" t="s">
        <v>200</v>
      </c>
      <c r="M39" s="3" t="s">
        <v>200</v>
      </c>
      <c r="N39" s="3"/>
      <c r="O39" s="3"/>
    </row>
    <row r="40" spans="1:15" x14ac:dyDescent="0.25">
      <c r="A40" s="3" t="s">
        <v>222</v>
      </c>
      <c r="B40" s="3" t="s">
        <v>223</v>
      </c>
      <c r="C40" s="3">
        <v>33.917029999999997</v>
      </c>
      <c r="D40" s="3">
        <v>33.546570000000003</v>
      </c>
      <c r="E40" s="3" t="s">
        <v>200</v>
      </c>
      <c r="F40" s="3" t="s">
        <v>200</v>
      </c>
      <c r="G40" s="3" t="s">
        <v>200</v>
      </c>
      <c r="H40" s="3" t="s">
        <v>200</v>
      </c>
      <c r="I40" s="3" t="s">
        <v>200</v>
      </c>
      <c r="J40" s="3" t="s">
        <v>200</v>
      </c>
      <c r="K40" s="3" t="s">
        <v>200</v>
      </c>
      <c r="L40" s="3" t="s">
        <v>200</v>
      </c>
      <c r="M40" s="3" t="s">
        <v>200</v>
      </c>
      <c r="N40" s="3"/>
      <c r="O40" s="3"/>
    </row>
    <row r="41" spans="1:15" x14ac:dyDescent="0.25">
      <c r="A41" s="3" t="s">
        <v>222</v>
      </c>
      <c r="B41" s="3" t="s">
        <v>224</v>
      </c>
      <c r="C41" s="3" t="s">
        <v>200</v>
      </c>
      <c r="D41" s="3" t="s">
        <v>200</v>
      </c>
      <c r="E41" s="3">
        <v>102.99212</v>
      </c>
      <c r="F41" s="3">
        <v>102.38184</v>
      </c>
      <c r="G41" s="3" t="s">
        <v>200</v>
      </c>
      <c r="H41" s="3" t="s">
        <v>200</v>
      </c>
      <c r="I41" s="3" t="s">
        <v>200</v>
      </c>
      <c r="J41" s="3" t="s">
        <v>200</v>
      </c>
      <c r="K41" s="3" t="s">
        <v>200</v>
      </c>
      <c r="L41" s="3" t="s">
        <v>200</v>
      </c>
      <c r="M41" s="3" t="s">
        <v>200</v>
      </c>
      <c r="N41" s="3"/>
      <c r="O41" s="3"/>
    </row>
    <row r="42" spans="1:15" x14ac:dyDescent="0.25">
      <c r="A42" s="3" t="s">
        <v>222</v>
      </c>
      <c r="B42" s="3" t="s">
        <v>225</v>
      </c>
      <c r="C42" s="3">
        <v>83.834199999999996</v>
      </c>
      <c r="D42" s="3">
        <v>84.041529999999995</v>
      </c>
      <c r="E42" s="3">
        <v>85.914339999999996</v>
      </c>
      <c r="F42" s="3">
        <v>86.242130000000003</v>
      </c>
      <c r="G42" s="3">
        <v>86.002650000000003</v>
      </c>
      <c r="H42" s="3">
        <v>89.451849999999993</v>
      </c>
      <c r="I42" s="3">
        <v>94.750919999999994</v>
      </c>
      <c r="J42" s="3">
        <v>97.142650000000003</v>
      </c>
      <c r="K42" s="3">
        <v>95.572810000000004</v>
      </c>
      <c r="L42" s="3" t="s">
        <v>200</v>
      </c>
      <c r="M42" s="3" t="s">
        <v>200</v>
      </c>
      <c r="N42" s="3"/>
      <c r="O42" s="3"/>
    </row>
    <row r="43" spans="1:15" x14ac:dyDescent="0.25">
      <c r="A43" s="3" t="s">
        <v>222</v>
      </c>
      <c r="B43" s="3" t="s">
        <v>226</v>
      </c>
      <c r="C43" s="3">
        <v>97.638050000000007</v>
      </c>
      <c r="D43" s="3">
        <v>94.876869999999997</v>
      </c>
      <c r="E43" s="3">
        <v>92.830690000000004</v>
      </c>
      <c r="F43" s="3">
        <v>93.136060000000001</v>
      </c>
      <c r="G43" s="3">
        <v>91.375240000000005</v>
      </c>
      <c r="H43" s="3">
        <v>90.726380000000006</v>
      </c>
      <c r="I43" s="3">
        <v>93.525469999999999</v>
      </c>
      <c r="J43" s="3" t="s">
        <v>200</v>
      </c>
      <c r="K43" s="3" t="s">
        <v>200</v>
      </c>
      <c r="L43" s="3" t="s">
        <v>200</v>
      </c>
      <c r="M43" s="3" t="s">
        <v>200</v>
      </c>
      <c r="N43" s="3"/>
      <c r="O43" s="3"/>
    </row>
    <row r="44" spans="1:15" x14ac:dyDescent="0.25">
      <c r="A44" s="3" t="s">
        <v>222</v>
      </c>
      <c r="B44" s="3" t="s">
        <v>248</v>
      </c>
      <c r="C44" s="3">
        <v>69.943979999999996</v>
      </c>
      <c r="D44" s="3">
        <v>72.250630000000001</v>
      </c>
      <c r="E44" s="3">
        <v>74.612099999999998</v>
      </c>
      <c r="F44" s="3">
        <v>80.102869999999996</v>
      </c>
      <c r="G44" s="3">
        <v>80.613900000000001</v>
      </c>
      <c r="H44" s="3" t="s">
        <v>200</v>
      </c>
      <c r="I44" s="3" t="s">
        <v>200</v>
      </c>
      <c r="J44" s="3" t="s">
        <v>200</v>
      </c>
      <c r="K44" s="3" t="s">
        <v>200</v>
      </c>
      <c r="L44" s="3">
        <v>85.027869999999993</v>
      </c>
      <c r="M44" s="3" t="s">
        <v>200</v>
      </c>
      <c r="N44" s="3"/>
      <c r="O44" s="3"/>
    </row>
    <row r="45" spans="1:15" x14ac:dyDescent="0.25">
      <c r="A45" s="3" t="s">
        <v>222</v>
      </c>
      <c r="B45" s="3" t="s">
        <v>249</v>
      </c>
      <c r="C45" s="3">
        <v>53.58314</v>
      </c>
      <c r="D45" s="3">
        <v>49.942219999999999</v>
      </c>
      <c r="E45" s="3">
        <v>47.742730000000002</v>
      </c>
      <c r="F45" s="3">
        <v>45.700449999999996</v>
      </c>
      <c r="G45" s="3">
        <v>45.465809999999998</v>
      </c>
      <c r="H45" s="3">
        <v>45.750950000000003</v>
      </c>
      <c r="I45" s="3" t="s">
        <v>200</v>
      </c>
      <c r="J45" s="3">
        <v>44.055239999999998</v>
      </c>
      <c r="K45" s="3">
        <v>48.805070000000001</v>
      </c>
      <c r="L45" s="3">
        <v>51.286569999999998</v>
      </c>
      <c r="M45" s="3" t="s">
        <v>200</v>
      </c>
      <c r="N45" s="3"/>
      <c r="O45" s="3"/>
    </row>
    <row r="46" spans="1:15" x14ac:dyDescent="0.25">
      <c r="A46" s="3" t="s">
        <v>222</v>
      </c>
      <c r="B46" s="3" t="s">
        <v>250</v>
      </c>
      <c r="C46" s="3">
        <v>87.183059999999998</v>
      </c>
      <c r="D46" s="3" t="s">
        <v>200</v>
      </c>
      <c r="E46" s="3">
        <v>92.534440000000004</v>
      </c>
      <c r="F46" s="3">
        <v>95.226140000000001</v>
      </c>
      <c r="G46" s="3" t="s">
        <v>200</v>
      </c>
      <c r="H46" s="3" t="s">
        <v>200</v>
      </c>
      <c r="I46" s="3" t="s">
        <v>200</v>
      </c>
      <c r="J46" s="3" t="s">
        <v>200</v>
      </c>
      <c r="K46" s="3">
        <v>96.915719999999993</v>
      </c>
      <c r="L46" s="3" t="s">
        <v>200</v>
      </c>
      <c r="M46" s="3" t="s">
        <v>200</v>
      </c>
      <c r="N46" s="3"/>
      <c r="O46" s="3"/>
    </row>
    <row r="47" spans="1:15" x14ac:dyDescent="0.25">
      <c r="A47" s="3" t="s">
        <v>222</v>
      </c>
      <c r="B47" s="3" t="s">
        <v>266</v>
      </c>
      <c r="C47" s="3" t="s">
        <v>200</v>
      </c>
      <c r="D47" s="3" t="s">
        <v>200</v>
      </c>
      <c r="E47" s="3" t="s">
        <v>200</v>
      </c>
      <c r="F47" s="3" t="s">
        <v>200</v>
      </c>
      <c r="G47" s="3" t="s">
        <v>200</v>
      </c>
      <c r="H47" s="3">
        <v>89.105279999999993</v>
      </c>
      <c r="I47" s="3">
        <v>88.068489999999997</v>
      </c>
      <c r="J47" s="3" t="s">
        <v>200</v>
      </c>
      <c r="K47" s="3">
        <v>92.124300000000005</v>
      </c>
      <c r="L47" s="3" t="s">
        <v>200</v>
      </c>
      <c r="M47" s="3" t="s">
        <v>200</v>
      </c>
      <c r="N47" s="3"/>
      <c r="O47" s="3"/>
    </row>
    <row r="48" spans="1:15" x14ac:dyDescent="0.25">
      <c r="A48" s="3" t="s">
        <v>222</v>
      </c>
      <c r="B48" s="3" t="s">
        <v>251</v>
      </c>
      <c r="C48" s="3">
        <v>102.00436000000001</v>
      </c>
      <c r="D48" s="3" t="s">
        <v>200</v>
      </c>
      <c r="E48" s="3">
        <v>87.913470000000004</v>
      </c>
      <c r="F48" s="3">
        <v>78.582470000000001</v>
      </c>
      <c r="G48" s="3" t="s">
        <v>200</v>
      </c>
      <c r="H48" s="3" t="s">
        <v>200</v>
      </c>
      <c r="I48" s="3" t="s">
        <v>200</v>
      </c>
      <c r="J48" s="3" t="s">
        <v>200</v>
      </c>
      <c r="K48" s="3" t="s">
        <v>200</v>
      </c>
      <c r="L48" s="3" t="s">
        <v>200</v>
      </c>
      <c r="M48" s="3" t="s">
        <v>200</v>
      </c>
      <c r="N48" s="3"/>
      <c r="O48" s="3"/>
    </row>
    <row r="49" spans="1:15" x14ac:dyDescent="0.25">
      <c r="A49" s="3" t="s">
        <v>222</v>
      </c>
      <c r="B49" s="3" t="s">
        <v>227</v>
      </c>
      <c r="C49" s="3" t="s">
        <v>200</v>
      </c>
      <c r="D49" s="3" t="s">
        <v>200</v>
      </c>
      <c r="E49" s="3">
        <v>97.962959999999995</v>
      </c>
      <c r="F49" s="3">
        <v>98.854950000000002</v>
      </c>
      <c r="G49" s="3" t="s">
        <v>200</v>
      </c>
      <c r="H49" s="3" t="s">
        <v>200</v>
      </c>
      <c r="I49" s="3" t="s">
        <v>200</v>
      </c>
      <c r="J49" s="3" t="s">
        <v>200</v>
      </c>
      <c r="K49" s="3" t="s">
        <v>200</v>
      </c>
      <c r="L49" s="3" t="s">
        <v>200</v>
      </c>
      <c r="M49" s="3" t="s">
        <v>200</v>
      </c>
      <c r="N49" s="3"/>
      <c r="O49" s="3"/>
    </row>
    <row r="50" spans="1:15" x14ac:dyDescent="0.25">
      <c r="A50" s="3" t="s">
        <v>228</v>
      </c>
      <c r="B50" s="3" t="s">
        <v>229</v>
      </c>
      <c r="C50" s="3">
        <v>58.195070000000001</v>
      </c>
      <c r="D50" s="3">
        <v>64.075810000000004</v>
      </c>
      <c r="E50" s="3">
        <v>65.538709999999995</v>
      </c>
      <c r="F50" s="3">
        <v>71.551590000000004</v>
      </c>
      <c r="G50" s="3">
        <v>73.550809999999998</v>
      </c>
      <c r="H50" s="3">
        <v>76.106260000000006</v>
      </c>
      <c r="I50" s="3">
        <v>76.031800000000004</v>
      </c>
      <c r="J50" s="3" t="s">
        <v>200</v>
      </c>
      <c r="K50" s="3" t="s">
        <v>200</v>
      </c>
      <c r="L50" s="3">
        <v>61.158819999999999</v>
      </c>
      <c r="M50" s="3" t="s">
        <v>200</v>
      </c>
      <c r="N50" s="3"/>
      <c r="O50" s="3"/>
    </row>
    <row r="51" spans="1:15" x14ac:dyDescent="0.25">
      <c r="A51" s="3" t="s">
        <v>228</v>
      </c>
      <c r="B51" s="3" t="s">
        <v>230</v>
      </c>
      <c r="C51" s="3">
        <v>44.114420000000003</v>
      </c>
      <c r="D51" s="3" t="s">
        <v>200</v>
      </c>
      <c r="E51" s="3">
        <v>56.032679999999999</v>
      </c>
      <c r="F51" s="3">
        <v>62.512120000000003</v>
      </c>
      <c r="G51" s="3">
        <v>62.712220000000002</v>
      </c>
      <c r="H51" s="3">
        <v>63.556899999999999</v>
      </c>
      <c r="I51" s="3">
        <v>64.067800000000005</v>
      </c>
      <c r="J51" s="3">
        <v>66.353790000000004</v>
      </c>
      <c r="K51" s="3">
        <v>68.46311</v>
      </c>
      <c r="L51" s="3">
        <v>68.262050000000002</v>
      </c>
      <c r="M51" s="3" t="s">
        <v>200</v>
      </c>
      <c r="N51" s="3"/>
      <c r="O51" s="3"/>
    </row>
    <row r="52" spans="1:15" x14ac:dyDescent="0.25">
      <c r="A52" s="3" t="s">
        <v>228</v>
      </c>
      <c r="B52" s="3" t="s">
        <v>231</v>
      </c>
      <c r="C52" s="3">
        <v>100.07375</v>
      </c>
      <c r="D52" s="3">
        <v>97.487340000000003</v>
      </c>
      <c r="E52" s="3">
        <v>97.165679999999995</v>
      </c>
      <c r="F52" s="3">
        <v>91.495490000000004</v>
      </c>
      <c r="G52" s="3">
        <v>91.910070000000005</v>
      </c>
      <c r="H52" s="3">
        <v>95.306510000000003</v>
      </c>
      <c r="I52" s="3">
        <v>90.130570000000006</v>
      </c>
      <c r="J52" s="3">
        <v>88.130619999999993</v>
      </c>
      <c r="K52" s="3">
        <v>89.3386</v>
      </c>
      <c r="L52" s="3" t="s">
        <v>200</v>
      </c>
      <c r="M52" s="3" t="s">
        <v>200</v>
      </c>
      <c r="N52" s="3"/>
      <c r="O52" s="3"/>
    </row>
    <row r="53" spans="1:15" x14ac:dyDescent="0.25">
      <c r="A53" s="3" t="s">
        <v>228</v>
      </c>
      <c r="B53" s="3" t="s">
        <v>232</v>
      </c>
      <c r="C53" s="3" t="s">
        <v>200</v>
      </c>
      <c r="D53" s="3">
        <v>47.147120000000001</v>
      </c>
      <c r="E53" s="3">
        <v>46.50365</v>
      </c>
      <c r="F53" s="3">
        <v>46.730240000000002</v>
      </c>
      <c r="G53" s="3">
        <v>48.226460000000003</v>
      </c>
      <c r="H53" s="3">
        <v>54.334049999999998</v>
      </c>
      <c r="I53" s="3">
        <v>58.388930000000002</v>
      </c>
      <c r="J53" s="3">
        <v>64.682609999999997</v>
      </c>
      <c r="K53" s="3">
        <v>69.349360000000004</v>
      </c>
      <c r="L53" s="3">
        <v>75.138679999999994</v>
      </c>
      <c r="M53" s="3" t="s">
        <v>200</v>
      </c>
      <c r="N53" s="3"/>
      <c r="O53" s="3"/>
    </row>
    <row r="54" spans="1:15" x14ac:dyDescent="0.25">
      <c r="A54" s="3" t="s">
        <v>228</v>
      </c>
      <c r="B54" s="3" t="s">
        <v>233</v>
      </c>
      <c r="C54" s="3">
        <v>68.088639999999998</v>
      </c>
      <c r="D54" s="3">
        <v>64.973140000000001</v>
      </c>
      <c r="E54" s="3">
        <v>65.866050000000001</v>
      </c>
      <c r="F54" s="3">
        <v>67.954430000000002</v>
      </c>
      <c r="G54" s="3">
        <v>68.682220000000001</v>
      </c>
      <c r="H54" s="3">
        <v>69.863339999999994</v>
      </c>
      <c r="I54" s="3">
        <v>71.701819999999998</v>
      </c>
      <c r="J54" s="3" t="s">
        <v>200</v>
      </c>
      <c r="K54" s="3" t="s">
        <v>200</v>
      </c>
      <c r="L54" s="3">
        <v>84.031599999999997</v>
      </c>
      <c r="M54" s="3" t="s">
        <v>200</v>
      </c>
      <c r="N54" s="3"/>
      <c r="O54" s="3"/>
    </row>
    <row r="55" spans="1:15" x14ac:dyDescent="0.25">
      <c r="A55" s="3" t="s">
        <v>228</v>
      </c>
      <c r="B55" s="3" t="s">
        <v>234</v>
      </c>
      <c r="C55" s="3" t="s">
        <v>200</v>
      </c>
      <c r="D55" s="3">
        <v>85.298789999999997</v>
      </c>
      <c r="E55" s="3">
        <v>104.09795</v>
      </c>
      <c r="F55" s="3">
        <v>93.812129999999996</v>
      </c>
      <c r="G55" s="3">
        <v>92.740110000000001</v>
      </c>
      <c r="H55" s="3">
        <v>98.389650000000003</v>
      </c>
      <c r="I55" s="3" t="s">
        <v>200</v>
      </c>
      <c r="J55" s="3">
        <v>94.483279999999993</v>
      </c>
      <c r="K55" s="3">
        <v>94.609219999999993</v>
      </c>
      <c r="L55" s="3" t="s">
        <v>200</v>
      </c>
      <c r="M55" s="3" t="s">
        <v>200</v>
      </c>
      <c r="N55" s="3"/>
      <c r="O55" s="3"/>
    </row>
    <row r="56" spans="1:15" x14ac:dyDescent="0.25">
      <c r="A56" s="3" t="s">
        <v>228</v>
      </c>
      <c r="B56" s="3" t="s">
        <v>252</v>
      </c>
      <c r="C56" s="3">
        <v>46.68862</v>
      </c>
      <c r="D56" s="3" t="s">
        <v>200</v>
      </c>
      <c r="E56" s="3">
        <v>53.819189999999999</v>
      </c>
      <c r="F56" s="3">
        <v>54.546480000000003</v>
      </c>
      <c r="G56" s="3">
        <v>55.989400000000003</v>
      </c>
      <c r="H56" s="3" t="s">
        <v>200</v>
      </c>
      <c r="I56" s="3">
        <v>51.200389999999999</v>
      </c>
      <c r="J56" s="3" t="s">
        <v>200</v>
      </c>
      <c r="K56" s="3" t="s">
        <v>200</v>
      </c>
      <c r="L56" s="3" t="s">
        <v>200</v>
      </c>
      <c r="M56" s="3" t="s">
        <v>200</v>
      </c>
      <c r="N56" s="3"/>
      <c r="O56" s="3"/>
    </row>
    <row r="57" spans="1:15" x14ac:dyDescent="0.25">
      <c r="A57" s="3" t="s">
        <v>228</v>
      </c>
      <c r="B57" s="3" t="s">
        <v>235</v>
      </c>
      <c r="C57" s="3">
        <v>57.282809999999998</v>
      </c>
      <c r="D57" s="3" t="s">
        <v>200</v>
      </c>
      <c r="E57" s="3" t="s">
        <v>200</v>
      </c>
      <c r="F57" s="3" t="s">
        <v>200</v>
      </c>
      <c r="G57" s="3" t="s">
        <v>200</v>
      </c>
      <c r="H57" s="3" t="s">
        <v>200</v>
      </c>
      <c r="I57" s="3" t="s">
        <v>200</v>
      </c>
      <c r="J57" s="3" t="s">
        <v>200</v>
      </c>
      <c r="K57" s="3" t="s">
        <v>200</v>
      </c>
      <c r="L57" s="3" t="s">
        <v>200</v>
      </c>
      <c r="M57" s="3" t="s">
        <v>200</v>
      </c>
      <c r="N57" s="3"/>
      <c r="O57" s="3"/>
    </row>
    <row r="58" spans="1:15" x14ac:dyDescent="0.25">
      <c r="A58" s="3" t="s">
        <v>228</v>
      </c>
      <c r="B58" s="3" t="s">
        <v>236</v>
      </c>
      <c r="C58" s="3" t="s">
        <v>200</v>
      </c>
      <c r="D58" s="3">
        <v>61.040329999999997</v>
      </c>
      <c r="E58" s="3" t="s">
        <v>200</v>
      </c>
      <c r="F58" s="3" t="s">
        <v>200</v>
      </c>
      <c r="G58" s="3">
        <v>54.946280000000002</v>
      </c>
      <c r="H58" s="3" t="s">
        <v>200</v>
      </c>
      <c r="I58" s="3" t="s">
        <v>200</v>
      </c>
      <c r="J58" s="3">
        <v>58.042479999999998</v>
      </c>
      <c r="K58" s="3" t="s">
        <v>200</v>
      </c>
      <c r="L58" s="3" t="s">
        <v>200</v>
      </c>
      <c r="M58" s="3" t="s">
        <v>200</v>
      </c>
      <c r="N58" s="3"/>
      <c r="O58" s="3"/>
    </row>
    <row r="59" spans="1:15" x14ac:dyDescent="0.25">
      <c r="A59" s="3" t="s">
        <v>228</v>
      </c>
      <c r="B59" s="3" t="s">
        <v>237</v>
      </c>
      <c r="C59" s="3">
        <v>50.702060000000003</v>
      </c>
      <c r="D59" s="3">
        <v>51.73068</v>
      </c>
      <c r="E59" s="3">
        <v>49.827559999999998</v>
      </c>
      <c r="F59" s="3" t="s">
        <v>200</v>
      </c>
      <c r="G59" s="3">
        <v>49.749209999999998</v>
      </c>
      <c r="H59" s="3">
        <v>48.04562</v>
      </c>
      <c r="I59" s="3">
        <v>47.862360000000002</v>
      </c>
      <c r="J59" s="3">
        <v>47.140909999999998</v>
      </c>
      <c r="K59" s="3" t="s">
        <v>200</v>
      </c>
      <c r="L59" s="3" t="s">
        <v>200</v>
      </c>
      <c r="M59" s="3" t="s">
        <v>200</v>
      </c>
      <c r="N59" s="3"/>
      <c r="O59" s="3"/>
    </row>
    <row r="60" spans="1:15" x14ac:dyDescent="0.25">
      <c r="A60" s="3" t="s">
        <v>228</v>
      </c>
      <c r="B60" s="3" t="s">
        <v>238</v>
      </c>
      <c r="C60" s="3">
        <v>34.008130000000001</v>
      </c>
      <c r="D60" s="3">
        <v>37.61721</v>
      </c>
      <c r="E60" s="3">
        <v>41.573610000000002</v>
      </c>
      <c r="F60" s="3">
        <v>42.24362</v>
      </c>
      <c r="G60" s="3">
        <v>50.741039999999998</v>
      </c>
      <c r="H60" s="3" t="s">
        <v>200</v>
      </c>
      <c r="I60" s="3">
        <v>65.044219999999996</v>
      </c>
      <c r="J60" s="3" t="s">
        <v>200</v>
      </c>
      <c r="K60" s="3" t="s">
        <v>200</v>
      </c>
      <c r="L60" s="3">
        <v>57.306950000000001</v>
      </c>
      <c r="M60" s="3" t="s">
        <v>200</v>
      </c>
      <c r="N60" s="3"/>
      <c r="O60" s="3"/>
    </row>
    <row r="61" spans="1:15" x14ac:dyDescent="0.25">
      <c r="A61" s="3" t="s">
        <v>228</v>
      </c>
      <c r="B61" s="3" t="s">
        <v>253</v>
      </c>
      <c r="C61" s="3">
        <v>68.93571</v>
      </c>
      <c r="D61" s="3" t="s">
        <v>200</v>
      </c>
      <c r="E61" s="3" t="s">
        <v>200</v>
      </c>
      <c r="F61" s="3" t="s">
        <v>200</v>
      </c>
      <c r="G61" s="3" t="s">
        <v>200</v>
      </c>
      <c r="H61" s="3" t="s">
        <v>200</v>
      </c>
      <c r="I61" s="3" t="s">
        <v>200</v>
      </c>
      <c r="J61" s="3" t="s">
        <v>200</v>
      </c>
      <c r="K61" s="3" t="s">
        <v>200</v>
      </c>
      <c r="L61" s="3" t="s">
        <v>200</v>
      </c>
      <c r="M61" s="3" t="s">
        <v>200</v>
      </c>
      <c r="N61" s="3"/>
      <c r="O61" s="3"/>
    </row>
    <row r="62" spans="1:15" x14ac:dyDescent="0.25">
      <c r="A62" s="3" t="s">
        <v>228</v>
      </c>
      <c r="B62" s="3" t="s">
        <v>239</v>
      </c>
      <c r="C62" s="3">
        <v>58.442410000000002</v>
      </c>
      <c r="D62" s="3">
        <v>62.339939999999999</v>
      </c>
      <c r="E62" s="3">
        <v>62.794310000000003</v>
      </c>
      <c r="F62" s="3">
        <v>63.794519999999999</v>
      </c>
      <c r="G62" s="3">
        <v>65.234970000000004</v>
      </c>
      <c r="H62" s="3">
        <v>63.568890000000003</v>
      </c>
      <c r="I62" s="3" t="s">
        <v>200</v>
      </c>
      <c r="J62" s="3" t="s">
        <v>200</v>
      </c>
      <c r="K62" s="3" t="s">
        <v>200</v>
      </c>
      <c r="L62" s="3">
        <v>67.193799999999996</v>
      </c>
      <c r="M62" s="3" t="s">
        <v>200</v>
      </c>
      <c r="N62" s="3"/>
      <c r="O62" s="3"/>
    </row>
    <row r="63" spans="1:15" x14ac:dyDescent="0.25">
      <c r="A63" s="3" t="s">
        <v>228</v>
      </c>
      <c r="B63" s="3" t="s">
        <v>240</v>
      </c>
      <c r="C63" s="3" t="s">
        <v>200</v>
      </c>
      <c r="D63" s="3">
        <v>65.885480000000001</v>
      </c>
      <c r="E63" s="3">
        <v>62.659660000000002</v>
      </c>
      <c r="F63" s="3">
        <v>61.576250000000002</v>
      </c>
      <c r="G63" s="3" t="s">
        <v>200</v>
      </c>
      <c r="H63" s="3">
        <v>59.442</v>
      </c>
      <c r="I63" s="3">
        <v>67.464969999999994</v>
      </c>
      <c r="J63" s="3">
        <v>69.353880000000004</v>
      </c>
      <c r="K63" s="3">
        <v>82.854939999999999</v>
      </c>
      <c r="L63" s="3">
        <v>83.714690000000004</v>
      </c>
      <c r="M63" s="3" t="s">
        <v>200</v>
      </c>
      <c r="N63" s="3"/>
      <c r="O63" s="3"/>
    </row>
    <row r="64" spans="1:15" x14ac:dyDescent="0.25">
      <c r="A64" s="3" t="s">
        <v>228</v>
      </c>
      <c r="B64" s="3" t="s">
        <v>241</v>
      </c>
      <c r="C64" s="3">
        <v>61.044960000000003</v>
      </c>
      <c r="D64" s="3">
        <v>62.914389999999997</v>
      </c>
      <c r="E64" s="3">
        <v>66.790469999999999</v>
      </c>
      <c r="F64" s="3">
        <v>71.560590000000005</v>
      </c>
      <c r="G64" s="3">
        <v>78.084900000000005</v>
      </c>
      <c r="H64" s="3" t="s">
        <v>200</v>
      </c>
      <c r="I64" s="3">
        <v>89.022139999999993</v>
      </c>
      <c r="J64" s="3">
        <v>87.415319999999994</v>
      </c>
      <c r="K64" s="3">
        <v>86.854150000000004</v>
      </c>
      <c r="L64" s="3">
        <v>85.18629</v>
      </c>
      <c r="M64" s="3" t="s">
        <v>200</v>
      </c>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310</v>
      </c>
    </row>
    <row r="5" spans="1:15" ht="21" x14ac:dyDescent="0.35">
      <c r="A5" s="7" t="s">
        <v>180</v>
      </c>
    </row>
    <row r="6" spans="1:15" x14ac:dyDescent="0.25">
      <c r="A6" t="s">
        <v>311</v>
      </c>
    </row>
    <row r="7" spans="1:15" x14ac:dyDescent="0.25">
      <c r="A7" t="s">
        <v>312</v>
      </c>
    </row>
    <row r="8" spans="1:15" x14ac:dyDescent="0.25">
      <c r="A8" t="s">
        <v>313</v>
      </c>
    </row>
    <row r="9" spans="1:15" x14ac:dyDescent="0.25">
      <c r="A9" t="s">
        <v>316</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52.723039999999997</v>
      </c>
      <c r="D14" s="3">
        <v>56.348010000000002</v>
      </c>
      <c r="E14" s="3">
        <v>61.446779999999997</v>
      </c>
      <c r="F14" s="3">
        <v>67.300250000000005</v>
      </c>
      <c r="G14" s="3">
        <v>64.839449999999999</v>
      </c>
      <c r="H14" s="3">
        <v>59.59252</v>
      </c>
      <c r="I14" s="3">
        <v>62.264400000000002</v>
      </c>
      <c r="J14" s="3">
        <v>63.247610000000002</v>
      </c>
      <c r="K14" s="3">
        <v>58.174010000000003</v>
      </c>
      <c r="L14" s="3">
        <v>54.296939999999999</v>
      </c>
      <c r="M14" s="3" t="s">
        <v>200</v>
      </c>
      <c r="N14" s="3"/>
      <c r="O14" s="3"/>
    </row>
    <row r="15" spans="1:15" x14ac:dyDescent="0.25">
      <c r="A15" s="3" t="s">
        <v>198</v>
      </c>
      <c r="B15" s="3" t="s">
        <v>201</v>
      </c>
      <c r="C15" s="3">
        <v>77.31671</v>
      </c>
      <c r="D15" s="3">
        <v>76.130840000000006</v>
      </c>
      <c r="E15" s="3">
        <v>79.480090000000004</v>
      </c>
      <c r="F15" s="3" t="s">
        <v>200</v>
      </c>
      <c r="G15" s="3">
        <v>77.168580000000006</v>
      </c>
      <c r="H15" s="3">
        <v>78.120279999999994</v>
      </c>
      <c r="I15" s="3">
        <v>77.288089999999997</v>
      </c>
      <c r="J15" s="3">
        <v>71.687119999999993</v>
      </c>
      <c r="K15" s="3">
        <v>67.679050000000004</v>
      </c>
      <c r="L15" s="3">
        <v>68.585179999999994</v>
      </c>
      <c r="M15" s="3" t="s">
        <v>200</v>
      </c>
      <c r="N15" s="3"/>
      <c r="O15" s="3"/>
    </row>
    <row r="16" spans="1:15" x14ac:dyDescent="0.25">
      <c r="A16" s="3" t="s">
        <v>198</v>
      </c>
      <c r="B16" s="3" t="s">
        <v>265</v>
      </c>
      <c r="C16" s="3">
        <v>49.428350000000002</v>
      </c>
      <c r="D16" s="3">
        <v>50.173169999999999</v>
      </c>
      <c r="E16" s="3">
        <v>52.026989999999998</v>
      </c>
      <c r="F16" s="3" t="s">
        <v>200</v>
      </c>
      <c r="G16" s="3" t="s">
        <v>200</v>
      </c>
      <c r="H16" s="3" t="s">
        <v>200</v>
      </c>
      <c r="I16" s="3">
        <v>48.877020000000002</v>
      </c>
      <c r="J16" s="3" t="s">
        <v>200</v>
      </c>
      <c r="K16" s="3" t="s">
        <v>200</v>
      </c>
      <c r="L16" s="3" t="s">
        <v>200</v>
      </c>
      <c r="M16" s="3" t="s">
        <v>200</v>
      </c>
      <c r="N16" s="3"/>
      <c r="O16" s="3"/>
    </row>
    <row r="17" spans="1:15" x14ac:dyDescent="0.25">
      <c r="A17" s="3" t="s">
        <v>198</v>
      </c>
      <c r="B17" s="3" t="s">
        <v>202</v>
      </c>
      <c r="C17" s="3">
        <v>38.501159999999999</v>
      </c>
      <c r="D17" s="3">
        <v>41.792969999999997</v>
      </c>
      <c r="E17" s="3">
        <v>42.46996</v>
      </c>
      <c r="F17" s="3">
        <v>46.163490000000003</v>
      </c>
      <c r="G17" s="3" t="s">
        <v>200</v>
      </c>
      <c r="H17" s="3">
        <v>45.29616</v>
      </c>
      <c r="I17" s="3">
        <v>49.587319999999998</v>
      </c>
      <c r="J17" s="3">
        <v>45.012560000000001</v>
      </c>
      <c r="K17" s="3">
        <v>47.435940000000002</v>
      </c>
      <c r="L17" s="3" t="s">
        <v>200</v>
      </c>
      <c r="M17" s="3" t="s">
        <v>200</v>
      </c>
      <c r="N17" s="3"/>
      <c r="O17" s="3"/>
    </row>
    <row r="18" spans="1:15" x14ac:dyDescent="0.25">
      <c r="A18" s="3" t="s">
        <v>198</v>
      </c>
      <c r="B18" s="3" t="s">
        <v>203</v>
      </c>
      <c r="C18" s="3">
        <v>70.584320000000005</v>
      </c>
      <c r="D18" s="3">
        <v>75.718230000000005</v>
      </c>
      <c r="E18" s="3">
        <v>67.35239</v>
      </c>
      <c r="F18" s="3" t="s">
        <v>200</v>
      </c>
      <c r="G18" s="3" t="s">
        <v>200</v>
      </c>
      <c r="H18" s="3" t="s">
        <v>200</v>
      </c>
      <c r="I18" s="3" t="s">
        <v>200</v>
      </c>
      <c r="J18" s="3" t="s">
        <v>200</v>
      </c>
      <c r="K18" s="3" t="s">
        <v>200</v>
      </c>
      <c r="L18" s="3" t="s">
        <v>200</v>
      </c>
      <c r="M18" s="3" t="s">
        <v>200</v>
      </c>
      <c r="N18" s="3"/>
      <c r="O18" s="3"/>
    </row>
    <row r="19" spans="1:15" x14ac:dyDescent="0.25">
      <c r="A19" s="3" t="s">
        <v>198</v>
      </c>
      <c r="B19" s="3" t="s">
        <v>204</v>
      </c>
      <c r="C19" s="3">
        <v>72.469620000000006</v>
      </c>
      <c r="D19" s="3">
        <v>76.112499999999997</v>
      </c>
      <c r="E19" s="3">
        <v>81.104119999999995</v>
      </c>
      <c r="F19" s="3">
        <v>76.786850000000001</v>
      </c>
      <c r="G19" s="3" t="s">
        <v>200</v>
      </c>
      <c r="H19" s="3">
        <v>69.49427</v>
      </c>
      <c r="I19" s="3" t="s">
        <v>200</v>
      </c>
      <c r="J19" s="3" t="s">
        <v>200</v>
      </c>
      <c r="K19" s="3" t="s">
        <v>200</v>
      </c>
      <c r="L19" s="3" t="s">
        <v>200</v>
      </c>
      <c r="M19" s="3" t="s">
        <v>200</v>
      </c>
      <c r="N19" s="3"/>
      <c r="O19" s="3"/>
    </row>
    <row r="20" spans="1:15" x14ac:dyDescent="0.25">
      <c r="A20" s="3" t="s">
        <v>198</v>
      </c>
      <c r="B20" s="3" t="s">
        <v>205</v>
      </c>
      <c r="C20" s="3">
        <v>43.873130000000003</v>
      </c>
      <c r="D20" s="3">
        <v>41.670099999999998</v>
      </c>
      <c r="E20" s="3">
        <v>43.247810000000001</v>
      </c>
      <c r="F20" s="3" t="s">
        <v>200</v>
      </c>
      <c r="G20" s="3" t="s">
        <v>200</v>
      </c>
      <c r="H20" s="3">
        <v>39.783070000000002</v>
      </c>
      <c r="I20" s="3" t="s">
        <v>200</v>
      </c>
      <c r="J20" s="3" t="s">
        <v>200</v>
      </c>
      <c r="K20" s="3" t="s">
        <v>200</v>
      </c>
      <c r="L20" s="3" t="s">
        <v>200</v>
      </c>
      <c r="M20" s="3" t="s">
        <v>200</v>
      </c>
      <c r="N20" s="3"/>
      <c r="O20" s="3"/>
    </row>
    <row r="21" spans="1:15" x14ac:dyDescent="0.25">
      <c r="A21" s="3" t="s">
        <v>198</v>
      </c>
      <c r="B21" s="3" t="s">
        <v>206</v>
      </c>
      <c r="C21" s="3">
        <v>78.336380000000005</v>
      </c>
      <c r="D21" s="3">
        <v>105.76585</v>
      </c>
      <c r="E21" s="3" t="s">
        <v>200</v>
      </c>
      <c r="F21" s="3">
        <v>92.180570000000003</v>
      </c>
      <c r="G21" s="3">
        <v>81.962760000000003</v>
      </c>
      <c r="H21" s="3" t="s">
        <v>200</v>
      </c>
      <c r="I21" s="3">
        <v>75.237750000000005</v>
      </c>
      <c r="J21" s="3">
        <v>81.524079999999998</v>
      </c>
      <c r="K21" s="3" t="s">
        <v>200</v>
      </c>
      <c r="L21" s="3" t="s">
        <v>200</v>
      </c>
      <c r="M21" s="3" t="s">
        <v>200</v>
      </c>
      <c r="N21" s="3"/>
      <c r="O21" s="3"/>
    </row>
    <row r="22" spans="1:15" x14ac:dyDescent="0.25">
      <c r="A22" s="3" t="s">
        <v>207</v>
      </c>
      <c r="B22" s="3" t="s">
        <v>208</v>
      </c>
      <c r="C22" s="3" t="s">
        <v>200</v>
      </c>
      <c r="D22" s="3" t="s">
        <v>200</v>
      </c>
      <c r="E22" s="3" t="s">
        <v>200</v>
      </c>
      <c r="F22" s="3">
        <v>72.803489999999996</v>
      </c>
      <c r="G22" s="3">
        <v>74.967110000000005</v>
      </c>
      <c r="H22" s="3" t="s">
        <v>200</v>
      </c>
      <c r="I22" s="3" t="s">
        <v>200</v>
      </c>
      <c r="J22" s="3">
        <v>76.222840000000005</v>
      </c>
      <c r="K22" s="3" t="s">
        <v>200</v>
      </c>
      <c r="L22" s="3" t="s">
        <v>200</v>
      </c>
      <c r="M22" s="3" t="s">
        <v>200</v>
      </c>
      <c r="N22" s="3"/>
      <c r="O22" s="3"/>
    </row>
    <row r="23" spans="1:15" x14ac:dyDescent="0.25">
      <c r="A23" s="3" t="s">
        <v>207</v>
      </c>
      <c r="B23" s="3" t="s">
        <v>245</v>
      </c>
      <c r="C23" s="3" t="s">
        <v>200</v>
      </c>
      <c r="D23" s="3">
        <v>47.712940000000003</v>
      </c>
      <c r="E23" s="3" t="s">
        <v>200</v>
      </c>
      <c r="F23" s="3">
        <v>50.654110000000003</v>
      </c>
      <c r="G23" s="3">
        <v>59.752110000000002</v>
      </c>
      <c r="H23" s="3">
        <v>64.399000000000001</v>
      </c>
      <c r="I23" s="3">
        <v>65.792919999999995</v>
      </c>
      <c r="J23" s="3">
        <v>60.266309999999997</v>
      </c>
      <c r="K23" s="3">
        <v>63.556280000000001</v>
      </c>
      <c r="L23" s="3" t="s">
        <v>200</v>
      </c>
      <c r="M23" s="3">
        <v>61.255409999999998</v>
      </c>
      <c r="N23" s="3"/>
      <c r="O23" s="3"/>
    </row>
    <row r="24" spans="1:15" x14ac:dyDescent="0.25">
      <c r="A24" s="3" t="s">
        <v>207</v>
      </c>
      <c r="B24" s="3" t="s">
        <v>209</v>
      </c>
      <c r="C24" s="3">
        <v>82.257339999999999</v>
      </c>
      <c r="D24" s="3">
        <v>79.53125</v>
      </c>
      <c r="E24" s="3">
        <v>72.059550000000002</v>
      </c>
      <c r="F24" s="3">
        <v>65.934039999999996</v>
      </c>
      <c r="G24" s="3" t="s">
        <v>200</v>
      </c>
      <c r="H24" s="3">
        <v>67.060749999999999</v>
      </c>
      <c r="I24" s="3" t="s">
        <v>200</v>
      </c>
      <c r="J24" s="3">
        <v>67.804400000000001</v>
      </c>
      <c r="K24" s="3">
        <v>64.19847</v>
      </c>
      <c r="L24" s="3" t="s">
        <v>200</v>
      </c>
      <c r="M24" s="3" t="s">
        <v>200</v>
      </c>
      <c r="N24" s="3"/>
      <c r="O24" s="3"/>
    </row>
    <row r="25" spans="1:15" x14ac:dyDescent="0.25">
      <c r="A25" s="3" t="s">
        <v>207</v>
      </c>
      <c r="B25" s="3" t="s">
        <v>257</v>
      </c>
      <c r="C25" s="3">
        <v>59.701970000000003</v>
      </c>
      <c r="D25" s="3">
        <v>54.754519999999999</v>
      </c>
      <c r="E25" s="3">
        <v>50.101280000000003</v>
      </c>
      <c r="F25" s="3" t="s">
        <v>200</v>
      </c>
      <c r="G25" s="3">
        <v>53.753889999999998</v>
      </c>
      <c r="H25" s="3">
        <v>55.210259999999998</v>
      </c>
      <c r="I25" s="3" t="s">
        <v>200</v>
      </c>
      <c r="J25" s="3" t="s">
        <v>200</v>
      </c>
      <c r="K25" s="3" t="s">
        <v>200</v>
      </c>
      <c r="L25" s="3" t="s">
        <v>200</v>
      </c>
      <c r="M25" s="3" t="s">
        <v>200</v>
      </c>
      <c r="N25" s="3"/>
      <c r="O25" s="3"/>
    </row>
    <row r="26" spans="1:15" x14ac:dyDescent="0.25">
      <c r="A26" s="3" t="s">
        <v>207</v>
      </c>
      <c r="B26" s="3" t="s">
        <v>210</v>
      </c>
      <c r="C26" s="3" t="s">
        <v>200</v>
      </c>
      <c r="D26" s="3" t="s">
        <v>200</v>
      </c>
      <c r="E26" s="3" t="s">
        <v>200</v>
      </c>
      <c r="F26" s="3" t="s">
        <v>200</v>
      </c>
      <c r="G26" s="3">
        <v>96.517889999999994</v>
      </c>
      <c r="H26" s="3">
        <v>98.649280000000005</v>
      </c>
      <c r="I26" s="3">
        <v>99.279030000000006</v>
      </c>
      <c r="J26" s="3" t="s">
        <v>200</v>
      </c>
      <c r="K26" s="3" t="s">
        <v>200</v>
      </c>
      <c r="L26" s="3" t="s">
        <v>200</v>
      </c>
      <c r="M26" s="3" t="s">
        <v>200</v>
      </c>
      <c r="N26" s="3"/>
      <c r="O26" s="3"/>
    </row>
    <row r="27" spans="1:15" x14ac:dyDescent="0.25">
      <c r="A27" s="3" t="s">
        <v>207</v>
      </c>
      <c r="B27" s="3" t="s">
        <v>211</v>
      </c>
      <c r="C27" s="3">
        <v>69.712459999999993</v>
      </c>
      <c r="D27" s="3">
        <v>69.762330000000006</v>
      </c>
      <c r="E27" s="3">
        <v>67.8018</v>
      </c>
      <c r="F27" s="3">
        <v>66.25076</v>
      </c>
      <c r="G27" s="3">
        <v>66.232730000000004</v>
      </c>
      <c r="H27" s="3">
        <v>66.587509999999995</v>
      </c>
      <c r="I27" s="3">
        <v>65.418599999999998</v>
      </c>
      <c r="J27" s="3" t="s">
        <v>200</v>
      </c>
      <c r="K27" s="3">
        <v>62.88984</v>
      </c>
      <c r="L27" s="3">
        <v>60.80912</v>
      </c>
      <c r="M27" s="3" t="s">
        <v>200</v>
      </c>
      <c r="N27" s="3"/>
      <c r="O27" s="3"/>
    </row>
    <row r="28" spans="1:15" x14ac:dyDescent="0.25">
      <c r="A28" s="3" t="s">
        <v>207</v>
      </c>
      <c r="B28" s="3" t="s">
        <v>212</v>
      </c>
      <c r="C28" s="3">
        <v>99.037580000000005</v>
      </c>
      <c r="D28" s="3">
        <v>97.836250000000007</v>
      </c>
      <c r="E28" s="3">
        <v>94.021349999999998</v>
      </c>
      <c r="F28" s="3">
        <v>95.071929999999995</v>
      </c>
      <c r="G28" s="3">
        <v>95.816860000000005</v>
      </c>
      <c r="H28" s="3">
        <v>98.53801</v>
      </c>
      <c r="I28" s="3">
        <v>99.785939999999997</v>
      </c>
      <c r="J28" s="3">
        <v>98.451610000000002</v>
      </c>
      <c r="K28" s="3">
        <v>99.718789999999998</v>
      </c>
      <c r="L28" s="3">
        <v>96.168970000000002</v>
      </c>
      <c r="M28" s="3" t="s">
        <v>200</v>
      </c>
      <c r="N28" s="3"/>
      <c r="O28" s="3"/>
    </row>
    <row r="29" spans="1:15" x14ac:dyDescent="0.25">
      <c r="A29" s="3" t="s">
        <v>207</v>
      </c>
      <c r="B29" s="3" t="s">
        <v>213</v>
      </c>
      <c r="C29" s="3">
        <v>67.323490000000007</v>
      </c>
      <c r="D29" s="3" t="s">
        <v>200</v>
      </c>
      <c r="E29" s="3">
        <v>66.481059999999999</v>
      </c>
      <c r="F29" s="3">
        <v>63.285229999999999</v>
      </c>
      <c r="G29" s="3">
        <v>57.52816</v>
      </c>
      <c r="H29" s="3">
        <v>57.670180000000002</v>
      </c>
      <c r="I29" s="3">
        <v>62.534329999999997</v>
      </c>
      <c r="J29" s="3">
        <v>68.194509999999994</v>
      </c>
      <c r="K29" s="3">
        <v>79.279200000000003</v>
      </c>
      <c r="L29" s="3">
        <v>90.636529999999993</v>
      </c>
      <c r="M29" s="3" t="s">
        <v>200</v>
      </c>
      <c r="N29" s="3"/>
      <c r="O29" s="3"/>
    </row>
    <row r="30" spans="1:15" x14ac:dyDescent="0.25">
      <c r="A30" s="3" t="s">
        <v>207</v>
      </c>
      <c r="B30" s="3" t="s">
        <v>214</v>
      </c>
      <c r="C30" s="3">
        <v>112.36960000000001</v>
      </c>
      <c r="D30" s="3">
        <v>107.81955000000001</v>
      </c>
      <c r="E30" s="3">
        <v>105.59757999999999</v>
      </c>
      <c r="F30" s="3">
        <v>106.68693</v>
      </c>
      <c r="G30" s="3">
        <v>115.12859</v>
      </c>
      <c r="H30" s="3">
        <v>107.11111</v>
      </c>
      <c r="I30" s="3">
        <v>112.60745</v>
      </c>
      <c r="J30" s="3">
        <v>104.72221999999999</v>
      </c>
      <c r="K30" s="3">
        <v>98.657719999999998</v>
      </c>
      <c r="L30" s="3">
        <v>94.661460000000005</v>
      </c>
      <c r="M30" s="3" t="s">
        <v>200</v>
      </c>
      <c r="N30" s="3"/>
      <c r="O30" s="3"/>
    </row>
    <row r="31" spans="1:15" x14ac:dyDescent="0.25">
      <c r="A31" s="3" t="s">
        <v>207</v>
      </c>
      <c r="B31" s="3" t="s">
        <v>215</v>
      </c>
      <c r="C31" s="3" t="s">
        <v>200</v>
      </c>
      <c r="D31" s="3">
        <v>35.423630000000003</v>
      </c>
      <c r="E31" s="3" t="s">
        <v>200</v>
      </c>
      <c r="F31" s="3" t="s">
        <v>200</v>
      </c>
      <c r="G31" s="3" t="s">
        <v>200</v>
      </c>
      <c r="H31" s="3" t="s">
        <v>200</v>
      </c>
      <c r="I31" s="3" t="s">
        <v>200</v>
      </c>
      <c r="J31" s="3" t="s">
        <v>200</v>
      </c>
      <c r="K31" s="3" t="s">
        <v>200</v>
      </c>
      <c r="L31" s="3" t="s">
        <v>200</v>
      </c>
      <c r="M31" s="3" t="s">
        <v>200</v>
      </c>
      <c r="N31" s="3"/>
      <c r="O31" s="3"/>
    </row>
    <row r="32" spans="1:15" x14ac:dyDescent="0.25">
      <c r="A32" s="3" t="s">
        <v>207</v>
      </c>
      <c r="B32" s="3" t="s">
        <v>261</v>
      </c>
      <c r="C32" s="3">
        <v>67.362909999999999</v>
      </c>
      <c r="D32" s="3" t="s">
        <v>200</v>
      </c>
      <c r="E32" s="3">
        <v>61.591889999999999</v>
      </c>
      <c r="F32" s="3">
        <v>60.773260000000001</v>
      </c>
      <c r="G32" s="3">
        <v>61.347439999999999</v>
      </c>
      <c r="H32" s="3">
        <v>62.17418</v>
      </c>
      <c r="I32" s="3">
        <v>61.838059999999999</v>
      </c>
      <c r="J32" s="3">
        <v>62.929340000000003</v>
      </c>
      <c r="K32" s="3" t="s">
        <v>200</v>
      </c>
      <c r="L32" s="3" t="s">
        <v>200</v>
      </c>
      <c r="M32" s="3" t="s">
        <v>200</v>
      </c>
      <c r="N32" s="3"/>
      <c r="O32" s="3"/>
    </row>
    <row r="33" spans="1:15" x14ac:dyDescent="0.25">
      <c r="A33" s="3" t="s">
        <v>207</v>
      </c>
      <c r="B33" s="3" t="s">
        <v>216</v>
      </c>
      <c r="C33" s="3">
        <v>58.380560000000003</v>
      </c>
      <c r="D33" s="3">
        <v>56.302799999999998</v>
      </c>
      <c r="E33" s="3">
        <v>57.341560000000001</v>
      </c>
      <c r="F33" s="3">
        <v>57.152529999999999</v>
      </c>
      <c r="G33" s="3">
        <v>59.944519999999997</v>
      </c>
      <c r="H33" s="3" t="s">
        <v>200</v>
      </c>
      <c r="I33" s="3">
        <v>53.791379999999997</v>
      </c>
      <c r="J33" s="3">
        <v>51.548549999999999</v>
      </c>
      <c r="K33" s="3" t="s">
        <v>200</v>
      </c>
      <c r="L33" s="3" t="s">
        <v>200</v>
      </c>
      <c r="M33" s="3" t="s">
        <v>200</v>
      </c>
      <c r="N33" s="3"/>
      <c r="O33" s="3"/>
    </row>
    <row r="34" spans="1:15" x14ac:dyDescent="0.25">
      <c r="A34" s="3" t="s">
        <v>207</v>
      </c>
      <c r="B34" s="3" t="s">
        <v>217</v>
      </c>
      <c r="C34" s="3">
        <v>88.718440000000001</v>
      </c>
      <c r="D34" s="3" t="s">
        <v>200</v>
      </c>
      <c r="E34" s="3">
        <v>78.075050000000005</v>
      </c>
      <c r="F34" s="3">
        <v>72.751180000000005</v>
      </c>
      <c r="G34" s="3" t="s">
        <v>200</v>
      </c>
      <c r="H34" s="3" t="s">
        <v>200</v>
      </c>
      <c r="I34" s="3">
        <v>57.257840000000002</v>
      </c>
      <c r="J34" s="3" t="s">
        <v>200</v>
      </c>
      <c r="K34" s="3">
        <v>64.660719999999998</v>
      </c>
      <c r="L34" s="3">
        <v>64.202839999999995</v>
      </c>
      <c r="M34" s="3" t="s">
        <v>200</v>
      </c>
      <c r="N34" s="3"/>
      <c r="O34" s="3"/>
    </row>
    <row r="35" spans="1:15" x14ac:dyDescent="0.25">
      <c r="A35" s="3" t="s">
        <v>218</v>
      </c>
      <c r="B35" s="3" t="s">
        <v>246</v>
      </c>
      <c r="C35" s="3">
        <v>95.858369999999994</v>
      </c>
      <c r="D35" s="3">
        <v>97.949169999999995</v>
      </c>
      <c r="E35" s="3">
        <v>101.79743999999999</v>
      </c>
      <c r="F35" s="3">
        <v>106.1972</v>
      </c>
      <c r="G35" s="3">
        <v>107.8963</v>
      </c>
      <c r="H35" s="3">
        <v>105.60353000000001</v>
      </c>
      <c r="I35" s="3">
        <v>105.61886</v>
      </c>
      <c r="J35" s="3">
        <v>105.52725</v>
      </c>
      <c r="K35" s="3">
        <v>104.68192999999999</v>
      </c>
      <c r="L35" s="3">
        <v>101.15535</v>
      </c>
      <c r="M35" s="3" t="s">
        <v>200</v>
      </c>
      <c r="N35" s="3"/>
      <c r="O35" s="3"/>
    </row>
    <row r="36" spans="1:15" x14ac:dyDescent="0.25">
      <c r="A36" s="3" t="s">
        <v>218</v>
      </c>
      <c r="B36" s="3" t="s">
        <v>219</v>
      </c>
      <c r="C36" s="3">
        <v>96.960210000000004</v>
      </c>
      <c r="D36" s="3" t="s">
        <v>200</v>
      </c>
      <c r="E36" s="3" t="s">
        <v>200</v>
      </c>
      <c r="F36" s="3">
        <v>100.10254999999999</v>
      </c>
      <c r="G36" s="3" t="s">
        <v>200</v>
      </c>
      <c r="H36" s="3" t="s">
        <v>200</v>
      </c>
      <c r="I36" s="3">
        <v>96.185140000000004</v>
      </c>
      <c r="J36" s="3">
        <v>96.778210000000001</v>
      </c>
      <c r="K36" s="3">
        <v>99.791870000000003</v>
      </c>
      <c r="L36" s="3">
        <v>103.83146000000001</v>
      </c>
      <c r="M36" s="3" t="s">
        <v>200</v>
      </c>
      <c r="N36" s="3"/>
      <c r="O36" s="3"/>
    </row>
    <row r="37" spans="1:15" x14ac:dyDescent="0.25">
      <c r="A37" s="3" t="s">
        <v>218</v>
      </c>
      <c r="B37" s="3" t="s">
        <v>247</v>
      </c>
      <c r="C37" s="3" t="s">
        <v>200</v>
      </c>
      <c r="D37" s="3" t="s">
        <v>200</v>
      </c>
      <c r="E37" s="3">
        <v>69.870159999999998</v>
      </c>
      <c r="F37" s="3">
        <v>71.533100000000005</v>
      </c>
      <c r="G37" s="3">
        <v>68.420029999999997</v>
      </c>
      <c r="H37" s="3">
        <v>68.355149999999995</v>
      </c>
      <c r="I37" s="3" t="s">
        <v>200</v>
      </c>
      <c r="J37" s="3">
        <v>67.401949999999999</v>
      </c>
      <c r="K37" s="3">
        <v>72.518910000000005</v>
      </c>
      <c r="L37" s="3">
        <v>65.653800000000004</v>
      </c>
      <c r="M37" s="3" t="s">
        <v>200</v>
      </c>
      <c r="N37" s="3"/>
      <c r="O37" s="3"/>
    </row>
    <row r="38" spans="1:15" x14ac:dyDescent="0.25">
      <c r="A38" s="3" t="s">
        <v>218</v>
      </c>
      <c r="B38" s="3" t="s">
        <v>220</v>
      </c>
      <c r="C38" s="3">
        <v>87.751180000000005</v>
      </c>
      <c r="D38" s="3">
        <v>91.561369999999997</v>
      </c>
      <c r="E38" s="3">
        <v>99.516350000000003</v>
      </c>
      <c r="F38" s="3">
        <v>96.509640000000005</v>
      </c>
      <c r="G38" s="3">
        <v>97.125169999999997</v>
      </c>
      <c r="H38" s="3">
        <v>97.195580000000007</v>
      </c>
      <c r="I38" s="3">
        <v>95.496300000000005</v>
      </c>
      <c r="J38" s="3">
        <v>92.373480000000001</v>
      </c>
      <c r="K38" s="3">
        <v>92.835049999999995</v>
      </c>
      <c r="L38" s="3">
        <v>96.596699999999998</v>
      </c>
      <c r="M38" s="3" t="s">
        <v>200</v>
      </c>
      <c r="N38" s="3"/>
      <c r="O38" s="3"/>
    </row>
    <row r="39" spans="1:15" x14ac:dyDescent="0.25">
      <c r="A39" s="3" t="s">
        <v>218</v>
      </c>
      <c r="B39" s="3" t="s">
        <v>221</v>
      </c>
      <c r="C39" s="3">
        <v>97.806129999999996</v>
      </c>
      <c r="D39" s="3" t="s">
        <v>200</v>
      </c>
      <c r="E39" s="3" t="s">
        <v>200</v>
      </c>
      <c r="F39" s="3">
        <v>94.997870000000006</v>
      </c>
      <c r="G39" s="3">
        <v>97.730500000000006</v>
      </c>
      <c r="H39" s="3">
        <v>101.44392999999999</v>
      </c>
      <c r="I39" s="3">
        <v>95.618660000000006</v>
      </c>
      <c r="J39" s="3">
        <v>90.326400000000007</v>
      </c>
      <c r="K39" s="3" t="s">
        <v>200</v>
      </c>
      <c r="L39" s="3" t="s">
        <v>200</v>
      </c>
      <c r="M39" s="3" t="s">
        <v>200</v>
      </c>
      <c r="N39" s="3"/>
      <c r="O39" s="3"/>
    </row>
    <row r="40" spans="1:15" x14ac:dyDescent="0.25">
      <c r="A40" s="3" t="s">
        <v>222</v>
      </c>
      <c r="B40" s="3" t="s">
        <v>223</v>
      </c>
      <c r="C40" s="3">
        <v>45.779789999999998</v>
      </c>
      <c r="D40" s="3">
        <v>59.008969999999998</v>
      </c>
      <c r="E40" s="3" t="s">
        <v>200</v>
      </c>
      <c r="F40" s="3" t="s">
        <v>200</v>
      </c>
      <c r="G40" s="3" t="s">
        <v>200</v>
      </c>
      <c r="H40" s="3" t="s">
        <v>200</v>
      </c>
      <c r="I40" s="3" t="s">
        <v>200</v>
      </c>
      <c r="J40" s="3" t="s">
        <v>200</v>
      </c>
      <c r="K40" s="3" t="s">
        <v>200</v>
      </c>
      <c r="L40" s="3" t="s">
        <v>200</v>
      </c>
      <c r="M40" s="3" t="s">
        <v>200</v>
      </c>
      <c r="N40" s="3"/>
      <c r="O40" s="3"/>
    </row>
    <row r="41" spans="1:15" x14ac:dyDescent="0.25">
      <c r="A41" s="3" t="s">
        <v>222</v>
      </c>
      <c r="B41" s="3" t="s">
        <v>224</v>
      </c>
      <c r="C41" s="3" t="s">
        <v>200</v>
      </c>
      <c r="D41" s="3" t="s">
        <v>200</v>
      </c>
      <c r="E41" s="3">
        <v>99.458179999999999</v>
      </c>
      <c r="F41" s="3">
        <v>98.973169999999996</v>
      </c>
      <c r="G41" s="3" t="s">
        <v>200</v>
      </c>
      <c r="H41" s="3" t="s">
        <v>200</v>
      </c>
      <c r="I41" s="3" t="s">
        <v>200</v>
      </c>
      <c r="J41" s="3" t="s">
        <v>200</v>
      </c>
      <c r="K41" s="3" t="s">
        <v>200</v>
      </c>
      <c r="L41" s="3" t="s">
        <v>200</v>
      </c>
      <c r="M41" s="3" t="s">
        <v>200</v>
      </c>
      <c r="N41" s="3"/>
      <c r="O41" s="3"/>
    </row>
    <row r="42" spans="1:15" x14ac:dyDescent="0.25">
      <c r="A42" s="3" t="s">
        <v>222</v>
      </c>
      <c r="B42" s="3" t="s">
        <v>225</v>
      </c>
      <c r="C42" s="3">
        <v>82.616630000000001</v>
      </c>
      <c r="D42" s="3">
        <v>83.56447</v>
      </c>
      <c r="E42" s="3">
        <v>83.480320000000006</v>
      </c>
      <c r="F42" s="3">
        <v>85.851849999999999</v>
      </c>
      <c r="G42" s="3">
        <v>83.084209999999999</v>
      </c>
      <c r="H42" s="3">
        <v>88.831779999999995</v>
      </c>
      <c r="I42" s="3">
        <v>95.547349999999994</v>
      </c>
      <c r="J42" s="3">
        <v>94.503860000000003</v>
      </c>
      <c r="K42" s="3">
        <v>93.406360000000006</v>
      </c>
      <c r="L42" s="3" t="s">
        <v>200</v>
      </c>
      <c r="M42" s="3" t="s">
        <v>200</v>
      </c>
      <c r="N42" s="3"/>
      <c r="O42" s="3"/>
    </row>
    <row r="43" spans="1:15" x14ac:dyDescent="0.25">
      <c r="A43" s="3" t="s">
        <v>222</v>
      </c>
      <c r="B43" s="3" t="s">
        <v>226</v>
      </c>
      <c r="C43" s="3">
        <v>76.27252</v>
      </c>
      <c r="D43" s="3">
        <v>76.227010000000007</v>
      </c>
      <c r="E43" s="3">
        <v>73.708550000000002</v>
      </c>
      <c r="F43" s="3">
        <v>72.823970000000003</v>
      </c>
      <c r="G43" s="3">
        <v>73.075550000000007</v>
      </c>
      <c r="H43" s="3">
        <v>72.748589999999993</v>
      </c>
      <c r="I43" s="3">
        <v>77.69144</v>
      </c>
      <c r="J43" s="3" t="s">
        <v>200</v>
      </c>
      <c r="K43" s="3" t="s">
        <v>200</v>
      </c>
      <c r="L43" s="3" t="s">
        <v>200</v>
      </c>
      <c r="M43" s="3" t="s">
        <v>200</v>
      </c>
      <c r="N43" s="3"/>
      <c r="O43" s="3"/>
    </row>
    <row r="44" spans="1:15" x14ac:dyDescent="0.25">
      <c r="A44" s="3" t="s">
        <v>222</v>
      </c>
      <c r="B44" s="3" t="s">
        <v>248</v>
      </c>
      <c r="C44" s="3">
        <v>68.468230000000005</v>
      </c>
      <c r="D44" s="3">
        <v>70.968829999999997</v>
      </c>
      <c r="E44" s="3">
        <v>74.988259999999997</v>
      </c>
      <c r="F44" s="3">
        <v>79.985550000000003</v>
      </c>
      <c r="G44" s="3">
        <v>79.391379999999998</v>
      </c>
      <c r="H44" s="3" t="s">
        <v>200</v>
      </c>
      <c r="I44" s="3" t="s">
        <v>200</v>
      </c>
      <c r="J44" s="3" t="s">
        <v>200</v>
      </c>
      <c r="K44" s="3" t="s">
        <v>200</v>
      </c>
      <c r="L44" s="3">
        <v>75.705380000000005</v>
      </c>
      <c r="M44" s="3" t="s">
        <v>200</v>
      </c>
      <c r="N44" s="3"/>
      <c r="O44" s="3"/>
    </row>
    <row r="45" spans="1:15" x14ac:dyDescent="0.25">
      <c r="A45" s="3" t="s">
        <v>222</v>
      </c>
      <c r="B45" s="3" t="s">
        <v>249</v>
      </c>
      <c r="C45" s="3">
        <v>64.481059999999999</v>
      </c>
      <c r="D45" s="3">
        <v>59.87932</v>
      </c>
      <c r="E45" s="3">
        <v>56.398519999999998</v>
      </c>
      <c r="F45" s="3">
        <v>53.434809999999999</v>
      </c>
      <c r="G45" s="3">
        <v>52.187179999999998</v>
      </c>
      <c r="H45" s="3">
        <v>52.185299999999998</v>
      </c>
      <c r="I45" s="3" t="s">
        <v>200</v>
      </c>
      <c r="J45" s="3">
        <v>50.249389999999998</v>
      </c>
      <c r="K45" s="3">
        <v>55.183790000000002</v>
      </c>
      <c r="L45" s="3">
        <v>58.179119999999998</v>
      </c>
      <c r="M45" s="3" t="s">
        <v>200</v>
      </c>
      <c r="N45" s="3"/>
      <c r="O45" s="3"/>
    </row>
    <row r="46" spans="1:15" x14ac:dyDescent="0.25">
      <c r="A46" s="3" t="s">
        <v>222</v>
      </c>
      <c r="B46" s="3" t="s">
        <v>250</v>
      </c>
      <c r="C46" s="3">
        <v>81.8035</v>
      </c>
      <c r="D46" s="3" t="s">
        <v>200</v>
      </c>
      <c r="E46" s="3">
        <v>88.323260000000005</v>
      </c>
      <c r="F46" s="3">
        <v>90.788150000000002</v>
      </c>
      <c r="G46" s="3" t="s">
        <v>200</v>
      </c>
      <c r="H46" s="3" t="s">
        <v>200</v>
      </c>
      <c r="I46" s="3" t="s">
        <v>200</v>
      </c>
      <c r="J46" s="3" t="s">
        <v>200</v>
      </c>
      <c r="K46" s="3">
        <v>91.241789999999995</v>
      </c>
      <c r="L46" s="3" t="s">
        <v>200</v>
      </c>
      <c r="M46" s="3" t="s">
        <v>200</v>
      </c>
      <c r="N46" s="3"/>
      <c r="O46" s="3"/>
    </row>
    <row r="47" spans="1:15" x14ac:dyDescent="0.25">
      <c r="A47" s="3" t="s">
        <v>222</v>
      </c>
      <c r="B47" s="3" t="s">
        <v>266</v>
      </c>
      <c r="C47" s="3" t="s">
        <v>200</v>
      </c>
      <c r="D47" s="3" t="s">
        <v>200</v>
      </c>
      <c r="E47" s="3" t="s">
        <v>200</v>
      </c>
      <c r="F47" s="3" t="s">
        <v>200</v>
      </c>
      <c r="G47" s="3" t="s">
        <v>200</v>
      </c>
      <c r="H47" s="3">
        <v>91.10087</v>
      </c>
      <c r="I47" s="3">
        <v>86.454250000000002</v>
      </c>
      <c r="J47" s="3" t="s">
        <v>200</v>
      </c>
      <c r="K47" s="3">
        <v>88.594040000000007</v>
      </c>
      <c r="L47" s="3" t="s">
        <v>200</v>
      </c>
      <c r="M47" s="3" t="s">
        <v>200</v>
      </c>
      <c r="N47" s="3"/>
      <c r="O47" s="3"/>
    </row>
    <row r="48" spans="1:15" x14ac:dyDescent="0.25">
      <c r="A48" s="3" t="s">
        <v>222</v>
      </c>
      <c r="B48" s="3" t="s">
        <v>251</v>
      </c>
      <c r="C48" s="3">
        <v>94.026560000000003</v>
      </c>
      <c r="D48" s="3" t="s">
        <v>200</v>
      </c>
      <c r="E48" s="3">
        <v>88.146100000000004</v>
      </c>
      <c r="F48" s="3">
        <v>81.365979999999993</v>
      </c>
      <c r="G48" s="3" t="s">
        <v>200</v>
      </c>
      <c r="H48" s="3" t="s">
        <v>200</v>
      </c>
      <c r="I48" s="3" t="s">
        <v>200</v>
      </c>
      <c r="J48" s="3" t="s">
        <v>200</v>
      </c>
      <c r="K48" s="3" t="s">
        <v>200</v>
      </c>
      <c r="L48" s="3" t="s">
        <v>200</v>
      </c>
      <c r="M48" s="3" t="s">
        <v>200</v>
      </c>
      <c r="N48" s="3"/>
      <c r="O48" s="3"/>
    </row>
    <row r="49" spans="1:15" x14ac:dyDescent="0.25">
      <c r="A49" s="3" t="s">
        <v>222</v>
      </c>
      <c r="B49" s="3" t="s">
        <v>227</v>
      </c>
      <c r="C49" s="3" t="s">
        <v>200</v>
      </c>
      <c r="D49" s="3" t="s">
        <v>200</v>
      </c>
      <c r="E49" s="3">
        <v>96.212900000000005</v>
      </c>
      <c r="F49" s="3">
        <v>98.123099999999994</v>
      </c>
      <c r="G49" s="3" t="s">
        <v>200</v>
      </c>
      <c r="H49" s="3" t="s">
        <v>200</v>
      </c>
      <c r="I49" s="3" t="s">
        <v>200</v>
      </c>
      <c r="J49" s="3" t="s">
        <v>200</v>
      </c>
      <c r="K49" s="3" t="s">
        <v>200</v>
      </c>
      <c r="L49" s="3" t="s">
        <v>200</v>
      </c>
      <c r="M49" s="3" t="s">
        <v>200</v>
      </c>
      <c r="N49" s="3"/>
      <c r="O49" s="3"/>
    </row>
    <row r="50" spans="1:15" x14ac:dyDescent="0.25">
      <c r="A50" s="3" t="s">
        <v>228</v>
      </c>
      <c r="B50" s="3" t="s">
        <v>229</v>
      </c>
      <c r="C50" s="3">
        <v>75.011560000000003</v>
      </c>
      <c r="D50" s="3">
        <v>79.102860000000007</v>
      </c>
      <c r="E50" s="3">
        <v>80.349530000000001</v>
      </c>
      <c r="F50" s="3">
        <v>85.476339999999993</v>
      </c>
      <c r="G50" s="3">
        <v>85.20335</v>
      </c>
      <c r="H50" s="3">
        <v>86.041489999999996</v>
      </c>
      <c r="I50" s="3">
        <v>85.333730000000003</v>
      </c>
      <c r="J50" s="3" t="s">
        <v>200</v>
      </c>
      <c r="K50" s="3" t="s">
        <v>200</v>
      </c>
      <c r="L50" s="3">
        <v>67.630409999999998</v>
      </c>
      <c r="M50" s="3" t="s">
        <v>200</v>
      </c>
      <c r="N50" s="3"/>
      <c r="O50" s="3"/>
    </row>
    <row r="51" spans="1:15" x14ac:dyDescent="0.25">
      <c r="A51" s="3" t="s">
        <v>228</v>
      </c>
      <c r="B51" s="3" t="s">
        <v>230</v>
      </c>
      <c r="C51" s="3">
        <v>49.896369999999997</v>
      </c>
      <c r="D51" s="3" t="s">
        <v>200</v>
      </c>
      <c r="E51" s="3">
        <v>58.651690000000002</v>
      </c>
      <c r="F51" s="3">
        <v>62.182119999999998</v>
      </c>
      <c r="G51" s="3">
        <v>59.056809999999999</v>
      </c>
      <c r="H51" s="3">
        <v>60.561199999999999</v>
      </c>
      <c r="I51" s="3">
        <v>59.470170000000003</v>
      </c>
      <c r="J51" s="3">
        <v>60.788980000000002</v>
      </c>
      <c r="K51" s="3">
        <v>62.602209999999999</v>
      </c>
      <c r="L51" s="3">
        <v>60.968539999999997</v>
      </c>
      <c r="M51" s="3" t="s">
        <v>200</v>
      </c>
      <c r="N51" s="3"/>
      <c r="O51" s="3"/>
    </row>
    <row r="52" spans="1:15" x14ac:dyDescent="0.25">
      <c r="A52" s="3" t="s">
        <v>228</v>
      </c>
      <c r="B52" s="3" t="s">
        <v>231</v>
      </c>
      <c r="C52" s="3">
        <v>102.11794999999999</v>
      </c>
      <c r="D52" s="3">
        <v>95.104240000000004</v>
      </c>
      <c r="E52" s="3">
        <v>98.345550000000003</v>
      </c>
      <c r="F52" s="3">
        <v>93.211979999999997</v>
      </c>
      <c r="G52" s="3">
        <v>97.507140000000007</v>
      </c>
      <c r="H52" s="3">
        <v>95.124740000000003</v>
      </c>
      <c r="I52" s="3">
        <v>91.938869999999994</v>
      </c>
      <c r="J52" s="3">
        <v>86.678299999999993</v>
      </c>
      <c r="K52" s="3">
        <v>85.265420000000006</v>
      </c>
      <c r="L52" s="3" t="s">
        <v>200</v>
      </c>
      <c r="M52" s="3" t="s">
        <v>200</v>
      </c>
      <c r="N52" s="3"/>
      <c r="O52" s="3"/>
    </row>
    <row r="53" spans="1:15" x14ac:dyDescent="0.25">
      <c r="A53" s="3" t="s">
        <v>228</v>
      </c>
      <c r="B53" s="3" t="s">
        <v>232</v>
      </c>
      <c r="C53" s="3" t="s">
        <v>200</v>
      </c>
      <c r="D53" s="3">
        <v>59.243000000000002</v>
      </c>
      <c r="E53" s="3">
        <v>62.47925</v>
      </c>
      <c r="F53" s="3">
        <v>59.874609999999997</v>
      </c>
      <c r="G53" s="3">
        <v>61.516089999999998</v>
      </c>
      <c r="H53" s="3">
        <v>66.545439999999999</v>
      </c>
      <c r="I53" s="3">
        <v>69.925449999999998</v>
      </c>
      <c r="J53" s="3">
        <v>78.494230000000002</v>
      </c>
      <c r="K53" s="3">
        <v>79.831059999999994</v>
      </c>
      <c r="L53" s="3">
        <v>82.34057</v>
      </c>
      <c r="M53" s="3" t="s">
        <v>200</v>
      </c>
      <c r="N53" s="3"/>
      <c r="O53" s="3"/>
    </row>
    <row r="54" spans="1:15" x14ac:dyDescent="0.25">
      <c r="A54" s="3" t="s">
        <v>228</v>
      </c>
      <c r="B54" s="3" t="s">
        <v>233</v>
      </c>
      <c r="C54" s="3">
        <v>66.128889999999998</v>
      </c>
      <c r="D54" s="3">
        <v>62.985520000000001</v>
      </c>
      <c r="E54" s="3">
        <v>65.502279999999999</v>
      </c>
      <c r="F54" s="3">
        <v>64.899450000000002</v>
      </c>
      <c r="G54" s="3">
        <v>65.337010000000006</v>
      </c>
      <c r="H54" s="3">
        <v>65.113240000000005</v>
      </c>
      <c r="I54" s="3">
        <v>66.878290000000007</v>
      </c>
      <c r="J54" s="3" t="s">
        <v>200</v>
      </c>
      <c r="K54" s="3" t="s">
        <v>200</v>
      </c>
      <c r="L54" s="3">
        <v>73.927289999999999</v>
      </c>
      <c r="M54" s="3" t="s">
        <v>200</v>
      </c>
      <c r="N54" s="3"/>
      <c r="O54" s="3"/>
    </row>
    <row r="55" spans="1:15" x14ac:dyDescent="0.25">
      <c r="A55" s="3" t="s">
        <v>228</v>
      </c>
      <c r="B55" s="3" t="s">
        <v>234</v>
      </c>
      <c r="C55" s="3" t="s">
        <v>200</v>
      </c>
      <c r="D55" s="3">
        <v>90.716939999999994</v>
      </c>
      <c r="E55" s="3">
        <v>84.056889999999996</v>
      </c>
      <c r="F55" s="3">
        <v>95.795100000000005</v>
      </c>
      <c r="G55" s="3">
        <v>94.530739999999994</v>
      </c>
      <c r="H55" s="3">
        <v>99.107439999999997</v>
      </c>
      <c r="I55" s="3" t="s">
        <v>200</v>
      </c>
      <c r="J55" s="3">
        <v>94.955749999999995</v>
      </c>
      <c r="K55" s="3">
        <v>93.041569999999993</v>
      </c>
      <c r="L55" s="3" t="s">
        <v>200</v>
      </c>
      <c r="M55" s="3" t="s">
        <v>200</v>
      </c>
      <c r="N55" s="3"/>
      <c r="O55" s="3"/>
    </row>
    <row r="56" spans="1:15" x14ac:dyDescent="0.25">
      <c r="A56" s="3" t="s">
        <v>228</v>
      </c>
      <c r="B56" s="3" t="s">
        <v>252</v>
      </c>
      <c r="C56" s="3">
        <v>66.960530000000006</v>
      </c>
      <c r="D56" s="3" t="s">
        <v>200</v>
      </c>
      <c r="E56" s="3">
        <v>66.271550000000005</v>
      </c>
      <c r="F56" s="3">
        <v>66.997720000000001</v>
      </c>
      <c r="G56" s="3">
        <v>68.423869999999994</v>
      </c>
      <c r="H56" s="3" t="s">
        <v>200</v>
      </c>
      <c r="I56" s="3">
        <v>67.984790000000004</v>
      </c>
      <c r="J56" s="3" t="s">
        <v>200</v>
      </c>
      <c r="K56" s="3" t="s">
        <v>200</v>
      </c>
      <c r="L56" s="3" t="s">
        <v>200</v>
      </c>
      <c r="M56" s="3" t="s">
        <v>200</v>
      </c>
      <c r="N56" s="3"/>
      <c r="O56" s="3"/>
    </row>
    <row r="57" spans="1:15" x14ac:dyDescent="0.25">
      <c r="A57" s="3" t="s">
        <v>228</v>
      </c>
      <c r="B57" s="3" t="s">
        <v>235</v>
      </c>
      <c r="C57" s="3">
        <v>73.123800000000003</v>
      </c>
      <c r="D57" s="3" t="s">
        <v>200</v>
      </c>
      <c r="E57" s="3" t="s">
        <v>200</v>
      </c>
      <c r="F57" s="3" t="s">
        <v>200</v>
      </c>
      <c r="G57" s="3" t="s">
        <v>200</v>
      </c>
      <c r="H57" s="3" t="s">
        <v>200</v>
      </c>
      <c r="I57" s="3" t="s">
        <v>200</v>
      </c>
      <c r="J57" s="3" t="s">
        <v>200</v>
      </c>
      <c r="K57" s="3" t="s">
        <v>200</v>
      </c>
      <c r="L57" s="3" t="s">
        <v>200</v>
      </c>
      <c r="M57" s="3" t="s">
        <v>200</v>
      </c>
      <c r="N57" s="3"/>
      <c r="O57" s="3"/>
    </row>
    <row r="58" spans="1:15" x14ac:dyDescent="0.25">
      <c r="A58" s="3" t="s">
        <v>228</v>
      </c>
      <c r="B58" s="3" t="s">
        <v>236</v>
      </c>
      <c r="C58" s="3" t="s">
        <v>200</v>
      </c>
      <c r="D58" s="3">
        <v>72.511219999999994</v>
      </c>
      <c r="E58" s="3" t="s">
        <v>200</v>
      </c>
      <c r="F58" s="3" t="s">
        <v>200</v>
      </c>
      <c r="G58" s="3">
        <v>64.916049999999998</v>
      </c>
      <c r="H58" s="3" t="s">
        <v>200</v>
      </c>
      <c r="I58" s="3" t="s">
        <v>200</v>
      </c>
      <c r="J58" s="3">
        <v>63.061599999999999</v>
      </c>
      <c r="K58" s="3" t="s">
        <v>200</v>
      </c>
      <c r="L58" s="3" t="s">
        <v>200</v>
      </c>
      <c r="M58" s="3" t="s">
        <v>200</v>
      </c>
      <c r="N58" s="3"/>
      <c r="O58" s="3"/>
    </row>
    <row r="59" spans="1:15" x14ac:dyDescent="0.25">
      <c r="A59" s="3" t="s">
        <v>228</v>
      </c>
      <c r="B59" s="3" t="s">
        <v>237</v>
      </c>
      <c r="C59" s="3">
        <v>64.267420000000001</v>
      </c>
      <c r="D59" s="3">
        <v>64.644019999999998</v>
      </c>
      <c r="E59" s="3">
        <v>59.15164</v>
      </c>
      <c r="F59" s="3" t="s">
        <v>200</v>
      </c>
      <c r="G59" s="3">
        <v>56.56879</v>
      </c>
      <c r="H59" s="3">
        <v>53.726790000000001</v>
      </c>
      <c r="I59" s="3">
        <v>54.138120000000001</v>
      </c>
      <c r="J59" s="3">
        <v>52.015320000000003</v>
      </c>
      <c r="K59" s="3" t="s">
        <v>200</v>
      </c>
      <c r="L59" s="3" t="s">
        <v>200</v>
      </c>
      <c r="M59" s="3" t="s">
        <v>200</v>
      </c>
      <c r="N59" s="3"/>
      <c r="O59" s="3"/>
    </row>
    <row r="60" spans="1:15" x14ac:dyDescent="0.25">
      <c r="A60" s="3" t="s">
        <v>228</v>
      </c>
      <c r="B60" s="3" t="s">
        <v>238</v>
      </c>
      <c r="C60" s="3">
        <v>45.15419</v>
      </c>
      <c r="D60" s="3">
        <v>50.866759999999999</v>
      </c>
      <c r="E60" s="3">
        <v>53.796349999999997</v>
      </c>
      <c r="F60" s="3">
        <v>53.004370000000002</v>
      </c>
      <c r="G60" s="3">
        <v>64.239199999999997</v>
      </c>
      <c r="H60" s="3" t="s">
        <v>200</v>
      </c>
      <c r="I60" s="3">
        <v>77.990579999999994</v>
      </c>
      <c r="J60" s="3" t="s">
        <v>200</v>
      </c>
      <c r="K60" s="3" t="s">
        <v>200</v>
      </c>
      <c r="L60" s="3">
        <v>67.058319999999995</v>
      </c>
      <c r="M60" s="3" t="s">
        <v>200</v>
      </c>
      <c r="N60" s="3"/>
      <c r="O60" s="3"/>
    </row>
    <row r="61" spans="1:15" x14ac:dyDescent="0.25">
      <c r="A61" s="3" t="s">
        <v>228</v>
      </c>
      <c r="B61" s="3" t="s">
        <v>253</v>
      </c>
      <c r="C61" s="3">
        <v>78.482839999999996</v>
      </c>
      <c r="D61" s="3" t="s">
        <v>200</v>
      </c>
      <c r="E61" s="3" t="s">
        <v>200</v>
      </c>
      <c r="F61" s="3" t="s">
        <v>200</v>
      </c>
      <c r="G61" s="3" t="s">
        <v>200</v>
      </c>
      <c r="H61" s="3" t="s">
        <v>200</v>
      </c>
      <c r="I61" s="3" t="s">
        <v>200</v>
      </c>
      <c r="J61" s="3" t="s">
        <v>200</v>
      </c>
      <c r="K61" s="3" t="s">
        <v>200</v>
      </c>
      <c r="L61" s="3" t="s">
        <v>200</v>
      </c>
      <c r="M61" s="3" t="s">
        <v>200</v>
      </c>
      <c r="N61" s="3"/>
      <c r="O61" s="3"/>
    </row>
    <row r="62" spans="1:15" x14ac:dyDescent="0.25">
      <c r="A62" s="3" t="s">
        <v>228</v>
      </c>
      <c r="B62" s="3" t="s">
        <v>239</v>
      </c>
      <c r="C62" s="3">
        <v>55.92924</v>
      </c>
      <c r="D62" s="3">
        <v>58.992789999999999</v>
      </c>
      <c r="E62" s="3">
        <v>57.537199999999999</v>
      </c>
      <c r="F62" s="3">
        <v>57.631259999999997</v>
      </c>
      <c r="G62" s="3">
        <v>57.484900000000003</v>
      </c>
      <c r="H62" s="3">
        <v>55.830680000000001</v>
      </c>
      <c r="I62" s="3" t="s">
        <v>200</v>
      </c>
      <c r="J62" s="3" t="s">
        <v>200</v>
      </c>
      <c r="K62" s="3" t="s">
        <v>200</v>
      </c>
      <c r="L62" s="3">
        <v>55.346800000000002</v>
      </c>
      <c r="M62" s="3" t="s">
        <v>200</v>
      </c>
      <c r="N62" s="3"/>
      <c r="O62" s="3"/>
    </row>
    <row r="63" spans="1:15" x14ac:dyDescent="0.25">
      <c r="A63" s="3" t="s">
        <v>228</v>
      </c>
      <c r="B63" s="3" t="s">
        <v>240</v>
      </c>
      <c r="C63" s="3" t="s">
        <v>200</v>
      </c>
      <c r="D63" s="3">
        <v>69.849360000000004</v>
      </c>
      <c r="E63" s="3">
        <v>65.668109999999999</v>
      </c>
      <c r="F63" s="3">
        <v>64.379480000000001</v>
      </c>
      <c r="G63" s="3" t="s">
        <v>200</v>
      </c>
      <c r="H63" s="3">
        <v>60.138249999999999</v>
      </c>
      <c r="I63" s="3">
        <v>69.199460000000002</v>
      </c>
      <c r="J63" s="3">
        <v>71.031120000000001</v>
      </c>
      <c r="K63" s="3">
        <v>80.716729999999998</v>
      </c>
      <c r="L63" s="3">
        <v>82.706540000000004</v>
      </c>
      <c r="M63" s="3" t="s">
        <v>200</v>
      </c>
      <c r="N63" s="3"/>
      <c r="O63" s="3"/>
    </row>
    <row r="64" spans="1:15" x14ac:dyDescent="0.25">
      <c r="A64" s="3" t="s">
        <v>228</v>
      </c>
      <c r="B64" s="3" t="s">
        <v>241</v>
      </c>
      <c r="C64" s="3">
        <v>79.637860000000003</v>
      </c>
      <c r="D64" s="3">
        <v>80.885090000000005</v>
      </c>
      <c r="E64" s="3">
        <v>83.432689999999994</v>
      </c>
      <c r="F64" s="3">
        <v>85.09169</v>
      </c>
      <c r="G64" s="3">
        <v>90.284300000000002</v>
      </c>
      <c r="H64" s="3" t="s">
        <v>200</v>
      </c>
      <c r="I64" s="3">
        <v>96.385459999999995</v>
      </c>
      <c r="J64" s="3">
        <v>95.775260000000003</v>
      </c>
      <c r="K64" s="3">
        <v>92.473799999999997</v>
      </c>
      <c r="L64" s="3">
        <v>89.647040000000004</v>
      </c>
      <c r="M64" s="3" t="s">
        <v>200</v>
      </c>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182</v>
      </c>
    </row>
    <row r="8" spans="1:15" x14ac:dyDescent="0.25">
      <c r="A8" t="s">
        <v>183</v>
      </c>
    </row>
    <row r="9" spans="1:15" x14ac:dyDescent="0.25">
      <c r="A9" t="s">
        <v>244</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v>94.181889999999996</v>
      </c>
      <c r="E14" s="3">
        <v>94.987160000000003</v>
      </c>
      <c r="F14" s="3" t="s">
        <v>200</v>
      </c>
      <c r="G14" s="3">
        <v>92.151340000000005</v>
      </c>
      <c r="H14" s="3">
        <v>100</v>
      </c>
      <c r="I14" s="3">
        <v>100</v>
      </c>
      <c r="J14" s="3">
        <v>100</v>
      </c>
      <c r="K14" s="3">
        <v>100</v>
      </c>
      <c r="L14" s="3">
        <v>100</v>
      </c>
      <c r="M14" s="3" t="s">
        <v>200</v>
      </c>
      <c r="N14" s="3"/>
      <c r="O14" s="3"/>
    </row>
    <row r="15" spans="1:15" x14ac:dyDescent="0.25">
      <c r="A15" s="3" t="s">
        <v>198</v>
      </c>
      <c r="B15" s="3" t="s">
        <v>201</v>
      </c>
      <c r="C15" s="3">
        <v>57.393520000000002</v>
      </c>
      <c r="D15" s="3">
        <v>67.149540000000002</v>
      </c>
      <c r="E15" s="3">
        <v>78.777510000000007</v>
      </c>
      <c r="F15" s="3" t="s">
        <v>200</v>
      </c>
      <c r="G15" s="3" t="s">
        <v>200</v>
      </c>
      <c r="H15" s="3" t="s">
        <v>200</v>
      </c>
      <c r="I15" s="3" t="s">
        <v>200</v>
      </c>
      <c r="J15" s="3">
        <v>81.239789999999999</v>
      </c>
      <c r="K15" s="3" t="s">
        <v>200</v>
      </c>
      <c r="L15" s="3" t="s">
        <v>200</v>
      </c>
      <c r="M15" s="3" t="s">
        <v>200</v>
      </c>
      <c r="N15" s="3"/>
      <c r="O15" s="3"/>
    </row>
    <row r="16" spans="1:15" x14ac:dyDescent="0.25">
      <c r="A16" s="3" t="s">
        <v>198</v>
      </c>
      <c r="B16" s="3" t="s">
        <v>202</v>
      </c>
      <c r="C16" s="3">
        <v>70.17</v>
      </c>
      <c r="D16" s="3">
        <v>68.480840000000001</v>
      </c>
      <c r="E16" s="3">
        <v>65.966300000000004</v>
      </c>
      <c r="F16" s="3">
        <v>64.980180000000004</v>
      </c>
      <c r="G16" s="3" t="s">
        <v>200</v>
      </c>
      <c r="H16" s="3" t="s">
        <v>200</v>
      </c>
      <c r="I16" s="3" t="s">
        <v>200</v>
      </c>
      <c r="J16" s="3" t="s">
        <v>200</v>
      </c>
      <c r="K16" s="3" t="s">
        <v>200</v>
      </c>
      <c r="L16" s="3" t="s">
        <v>200</v>
      </c>
      <c r="M16" s="3" t="s">
        <v>200</v>
      </c>
      <c r="N16" s="3"/>
      <c r="O16" s="3"/>
    </row>
    <row r="17" spans="1:15" x14ac:dyDescent="0.25">
      <c r="A17" s="3" t="s">
        <v>198</v>
      </c>
      <c r="B17" s="3" t="s">
        <v>203</v>
      </c>
      <c r="C17" s="3">
        <v>86.777720000000002</v>
      </c>
      <c r="D17" s="3">
        <v>79.323750000000004</v>
      </c>
      <c r="E17" s="3">
        <v>80.317059999999998</v>
      </c>
      <c r="F17" s="3" t="s">
        <v>200</v>
      </c>
      <c r="G17" s="3" t="s">
        <v>200</v>
      </c>
      <c r="H17" s="3" t="s">
        <v>200</v>
      </c>
      <c r="I17" s="3" t="s">
        <v>200</v>
      </c>
      <c r="J17" s="3" t="s">
        <v>200</v>
      </c>
      <c r="K17" s="3" t="s">
        <v>200</v>
      </c>
      <c r="L17" s="3" t="s">
        <v>200</v>
      </c>
      <c r="M17" s="3" t="s">
        <v>200</v>
      </c>
      <c r="N17" s="3"/>
      <c r="O17" s="3"/>
    </row>
    <row r="18" spans="1:15" x14ac:dyDescent="0.25">
      <c r="A18" s="3" t="s">
        <v>198</v>
      </c>
      <c r="B18" s="3" t="s">
        <v>204</v>
      </c>
      <c r="C18" s="3">
        <v>91.667479999999998</v>
      </c>
      <c r="D18" s="3">
        <v>89.853110000000001</v>
      </c>
      <c r="E18" s="3" t="s">
        <v>200</v>
      </c>
      <c r="F18" s="3" t="s">
        <v>200</v>
      </c>
      <c r="G18" s="3">
        <v>94.623530000000002</v>
      </c>
      <c r="H18" s="3" t="s">
        <v>200</v>
      </c>
      <c r="I18" s="3" t="s">
        <v>200</v>
      </c>
      <c r="J18" s="3" t="s">
        <v>200</v>
      </c>
      <c r="K18" s="3">
        <v>92.000020000000006</v>
      </c>
      <c r="L18" s="3" t="s">
        <v>200</v>
      </c>
      <c r="M18" s="3" t="s">
        <v>200</v>
      </c>
      <c r="N18" s="3"/>
      <c r="O18" s="3"/>
    </row>
    <row r="19" spans="1:15" x14ac:dyDescent="0.25">
      <c r="A19" s="3" t="s">
        <v>198</v>
      </c>
      <c r="B19" s="3" t="s">
        <v>205</v>
      </c>
      <c r="C19" s="3">
        <v>45.257109999999997</v>
      </c>
      <c r="D19" s="3">
        <v>48.826740000000001</v>
      </c>
      <c r="E19" s="3" t="s">
        <v>200</v>
      </c>
      <c r="F19" s="3" t="s">
        <v>200</v>
      </c>
      <c r="G19" s="3" t="s">
        <v>200</v>
      </c>
      <c r="H19" s="3">
        <v>37.22954</v>
      </c>
      <c r="I19" s="3" t="s">
        <v>200</v>
      </c>
      <c r="J19" s="3" t="s">
        <v>200</v>
      </c>
      <c r="K19" s="3" t="s">
        <v>200</v>
      </c>
      <c r="L19" s="3" t="s">
        <v>200</v>
      </c>
      <c r="M19" s="3" t="s">
        <v>200</v>
      </c>
      <c r="N19" s="3"/>
      <c r="O19" s="3"/>
    </row>
    <row r="20" spans="1:15" x14ac:dyDescent="0.25">
      <c r="A20" s="3" t="s">
        <v>198</v>
      </c>
      <c r="B20" s="3" t="s">
        <v>206</v>
      </c>
      <c r="C20" s="3" t="s">
        <v>200</v>
      </c>
      <c r="D20" s="3" t="s">
        <v>200</v>
      </c>
      <c r="E20" s="3" t="s">
        <v>200</v>
      </c>
      <c r="F20" s="3" t="s">
        <v>200</v>
      </c>
      <c r="G20" s="3">
        <v>33.01708</v>
      </c>
      <c r="H20" s="3">
        <v>34.351149999999997</v>
      </c>
      <c r="I20" s="3">
        <v>31.095410000000001</v>
      </c>
      <c r="J20" s="3">
        <v>27.409890000000001</v>
      </c>
      <c r="K20" s="3" t="s">
        <v>200</v>
      </c>
      <c r="L20" s="3" t="s">
        <v>200</v>
      </c>
      <c r="M20" s="3" t="s">
        <v>200</v>
      </c>
      <c r="N20" s="3"/>
      <c r="O20" s="3"/>
    </row>
    <row r="21" spans="1:15" x14ac:dyDescent="0.25">
      <c r="A21" s="3" t="s">
        <v>207</v>
      </c>
      <c r="B21" s="3" t="s">
        <v>208</v>
      </c>
      <c r="C21" s="3" t="s">
        <v>200</v>
      </c>
      <c r="D21" s="3">
        <v>55.153530000000003</v>
      </c>
      <c r="E21" s="3" t="s">
        <v>200</v>
      </c>
      <c r="F21" s="3" t="s">
        <v>200</v>
      </c>
      <c r="G21" s="3" t="s">
        <v>200</v>
      </c>
      <c r="H21" s="3" t="s">
        <v>200</v>
      </c>
      <c r="I21" s="3" t="s">
        <v>200</v>
      </c>
      <c r="J21" s="3" t="s">
        <v>200</v>
      </c>
      <c r="K21" s="3" t="s">
        <v>200</v>
      </c>
      <c r="L21" s="3" t="s">
        <v>200</v>
      </c>
      <c r="M21" s="3" t="s">
        <v>200</v>
      </c>
      <c r="N21" s="3"/>
      <c r="O21" s="3"/>
    </row>
    <row r="22" spans="1:15" x14ac:dyDescent="0.25">
      <c r="A22" s="3" t="s">
        <v>207</v>
      </c>
      <c r="B22" s="3" t="s">
        <v>245</v>
      </c>
      <c r="C22" s="3" t="s">
        <v>200</v>
      </c>
      <c r="D22" s="3">
        <v>100</v>
      </c>
      <c r="E22" s="3" t="s">
        <v>200</v>
      </c>
      <c r="F22" s="3">
        <v>96.004320000000007</v>
      </c>
      <c r="G22" s="3" t="s">
        <v>200</v>
      </c>
      <c r="H22" s="3">
        <v>100</v>
      </c>
      <c r="I22" s="3" t="s">
        <v>200</v>
      </c>
      <c r="J22" s="3" t="s">
        <v>200</v>
      </c>
      <c r="K22" s="3">
        <v>100</v>
      </c>
      <c r="L22" s="3" t="s">
        <v>200</v>
      </c>
      <c r="M22" s="3" t="s">
        <v>200</v>
      </c>
      <c r="N22" s="3"/>
      <c r="O22" s="3"/>
    </row>
    <row r="23" spans="1:15" x14ac:dyDescent="0.25">
      <c r="A23" s="3" t="s">
        <v>207</v>
      </c>
      <c r="B23" s="3" t="s">
        <v>209</v>
      </c>
      <c r="C23" s="3">
        <v>93.815529999999995</v>
      </c>
      <c r="D23" s="3">
        <v>90.978710000000007</v>
      </c>
      <c r="E23" s="3">
        <v>89.554249999999996</v>
      </c>
      <c r="F23" s="3">
        <v>79.861750000000001</v>
      </c>
      <c r="G23" s="3">
        <v>70.687020000000004</v>
      </c>
      <c r="H23" s="3" t="s">
        <v>200</v>
      </c>
      <c r="I23" s="3" t="s">
        <v>200</v>
      </c>
      <c r="J23" s="3" t="s">
        <v>200</v>
      </c>
      <c r="K23" s="3">
        <v>84.459460000000007</v>
      </c>
      <c r="L23" s="3" t="s">
        <v>200</v>
      </c>
      <c r="M23" s="3" t="s">
        <v>200</v>
      </c>
      <c r="N23" s="3"/>
      <c r="O23" s="3"/>
    </row>
    <row r="24" spans="1:15" x14ac:dyDescent="0.25">
      <c r="A24" s="3" t="s">
        <v>207</v>
      </c>
      <c r="B24" s="3" t="s">
        <v>211</v>
      </c>
      <c r="C24" s="3" t="s">
        <v>200</v>
      </c>
      <c r="D24" s="3" t="s">
        <v>200</v>
      </c>
      <c r="E24" s="3">
        <v>20.986219999999999</v>
      </c>
      <c r="F24" s="3">
        <v>18.914439999999999</v>
      </c>
      <c r="G24" s="3">
        <v>16.662749999999999</v>
      </c>
      <c r="H24" s="3">
        <v>15.07264</v>
      </c>
      <c r="I24" s="3">
        <v>14.87429</v>
      </c>
      <c r="J24" s="3">
        <v>14.837429999999999</v>
      </c>
      <c r="K24" s="3">
        <v>14.707979999999999</v>
      </c>
      <c r="L24" s="3">
        <v>15.268969999999999</v>
      </c>
      <c r="M24" s="3" t="s">
        <v>200</v>
      </c>
      <c r="N24" s="3"/>
      <c r="O24" s="3"/>
    </row>
    <row r="25" spans="1:15" x14ac:dyDescent="0.25">
      <c r="A25" s="3" t="s">
        <v>207</v>
      </c>
      <c r="B25" s="3" t="s">
        <v>212</v>
      </c>
      <c r="C25" s="3">
        <v>100</v>
      </c>
      <c r="D25" s="3">
        <v>100</v>
      </c>
      <c r="E25" s="3">
        <v>100</v>
      </c>
      <c r="F25" s="3">
        <v>100</v>
      </c>
      <c r="G25" s="3">
        <v>100</v>
      </c>
      <c r="H25" s="3">
        <v>100</v>
      </c>
      <c r="I25" s="3">
        <v>100</v>
      </c>
      <c r="J25" s="3">
        <v>100</v>
      </c>
      <c r="K25" s="3">
        <v>100</v>
      </c>
      <c r="L25" s="3">
        <v>100</v>
      </c>
      <c r="M25" s="3" t="s">
        <v>200</v>
      </c>
      <c r="N25" s="3"/>
      <c r="O25" s="3"/>
    </row>
    <row r="26" spans="1:15" x14ac:dyDescent="0.25">
      <c r="A26" s="3" t="s">
        <v>207</v>
      </c>
      <c r="B26" s="3" t="s">
        <v>213</v>
      </c>
      <c r="C26" s="3">
        <v>91.479079999999996</v>
      </c>
      <c r="D26" s="3">
        <v>98.426760000000002</v>
      </c>
      <c r="E26" s="3">
        <v>95.559079999999994</v>
      </c>
      <c r="F26" s="3">
        <v>95.204059999999998</v>
      </c>
      <c r="G26" s="3">
        <v>95.574489999999997</v>
      </c>
      <c r="H26" s="3">
        <v>93.924530000000004</v>
      </c>
      <c r="I26" s="3" t="s">
        <v>200</v>
      </c>
      <c r="J26" s="3">
        <v>92.586429999999993</v>
      </c>
      <c r="K26" s="3">
        <v>94.400210000000001</v>
      </c>
      <c r="L26" s="3">
        <v>95.061310000000006</v>
      </c>
      <c r="M26" s="3" t="s">
        <v>200</v>
      </c>
      <c r="N26" s="3"/>
      <c r="O26" s="3"/>
    </row>
    <row r="27" spans="1:15" x14ac:dyDescent="0.25">
      <c r="A27" s="3" t="s">
        <v>207</v>
      </c>
      <c r="B27" s="3" t="s">
        <v>214</v>
      </c>
      <c r="C27" s="3" t="s">
        <v>200</v>
      </c>
      <c r="D27" s="3">
        <v>86.737799999999993</v>
      </c>
      <c r="E27" s="3">
        <v>76.479079999999996</v>
      </c>
      <c r="F27" s="3">
        <v>69.440240000000003</v>
      </c>
      <c r="G27" s="3">
        <v>71.299090000000007</v>
      </c>
      <c r="H27" s="3">
        <v>83.639139999999998</v>
      </c>
      <c r="I27" s="3">
        <v>82.919250000000005</v>
      </c>
      <c r="J27" s="3">
        <v>84.006209999999996</v>
      </c>
      <c r="K27" s="3">
        <v>84.976529999999997</v>
      </c>
      <c r="L27" s="3">
        <v>84.276730000000001</v>
      </c>
      <c r="M27" s="3" t="s">
        <v>200</v>
      </c>
      <c r="N27" s="3"/>
      <c r="O27" s="3"/>
    </row>
    <row r="28" spans="1:15" x14ac:dyDescent="0.25">
      <c r="A28" s="3" t="s">
        <v>207</v>
      </c>
      <c r="B28" s="3" t="s">
        <v>215</v>
      </c>
      <c r="C28" s="3" t="s">
        <v>200</v>
      </c>
      <c r="D28" s="3">
        <v>44.027099999999997</v>
      </c>
      <c r="E28" s="3" t="s">
        <v>200</v>
      </c>
      <c r="F28" s="3" t="s">
        <v>200</v>
      </c>
      <c r="G28" s="3" t="s">
        <v>200</v>
      </c>
      <c r="H28" s="3" t="s">
        <v>200</v>
      </c>
      <c r="I28" s="3" t="s">
        <v>200</v>
      </c>
      <c r="J28" s="3" t="s">
        <v>200</v>
      </c>
      <c r="K28" s="3" t="s">
        <v>200</v>
      </c>
      <c r="L28" s="3" t="s">
        <v>200</v>
      </c>
      <c r="M28" s="3" t="s">
        <v>200</v>
      </c>
      <c r="N28" s="3"/>
      <c r="O28" s="3"/>
    </row>
    <row r="29" spans="1:15" x14ac:dyDescent="0.25">
      <c r="A29" s="3" t="s">
        <v>207</v>
      </c>
      <c r="B29" s="3" t="s">
        <v>216</v>
      </c>
      <c r="C29" s="3" t="s">
        <v>200</v>
      </c>
      <c r="D29" s="3" t="s">
        <v>200</v>
      </c>
      <c r="E29" s="3" t="s">
        <v>200</v>
      </c>
      <c r="F29" s="3" t="s">
        <v>200</v>
      </c>
      <c r="G29" s="3" t="s">
        <v>200</v>
      </c>
      <c r="H29" s="3" t="s">
        <v>200</v>
      </c>
      <c r="I29" s="3" t="s">
        <v>200</v>
      </c>
      <c r="J29" s="3">
        <v>79.585790000000003</v>
      </c>
      <c r="K29" s="3" t="s">
        <v>200</v>
      </c>
      <c r="L29" s="3" t="s">
        <v>200</v>
      </c>
      <c r="M29" s="3" t="s">
        <v>200</v>
      </c>
      <c r="N29" s="3"/>
      <c r="O29" s="3"/>
    </row>
    <row r="30" spans="1:15" x14ac:dyDescent="0.25">
      <c r="A30" s="3" t="s">
        <v>207</v>
      </c>
      <c r="B30" s="3" t="s">
        <v>217</v>
      </c>
      <c r="C30" s="3">
        <v>94.499449999999996</v>
      </c>
      <c r="D30" s="3" t="s">
        <v>200</v>
      </c>
      <c r="E30" s="3" t="s">
        <v>200</v>
      </c>
      <c r="F30" s="3">
        <v>98.98621</v>
      </c>
      <c r="G30" s="3" t="s">
        <v>200</v>
      </c>
      <c r="H30" s="3" t="s">
        <v>200</v>
      </c>
      <c r="I30" s="3">
        <v>99.195949999999996</v>
      </c>
      <c r="J30" s="3" t="s">
        <v>200</v>
      </c>
      <c r="K30" s="3" t="s">
        <v>200</v>
      </c>
      <c r="L30" s="3" t="s">
        <v>200</v>
      </c>
      <c r="M30" s="3" t="s">
        <v>200</v>
      </c>
      <c r="N30" s="3"/>
      <c r="O30" s="3"/>
    </row>
    <row r="31" spans="1:15" x14ac:dyDescent="0.25">
      <c r="A31" s="3" t="s">
        <v>218</v>
      </c>
      <c r="B31" s="3" t="s">
        <v>246</v>
      </c>
      <c r="C31" s="3" t="s">
        <v>200</v>
      </c>
      <c r="D31" s="3" t="s">
        <v>200</v>
      </c>
      <c r="E31" s="3" t="s">
        <v>200</v>
      </c>
      <c r="F31" s="3" t="s">
        <v>200</v>
      </c>
      <c r="G31" s="3">
        <v>100</v>
      </c>
      <c r="H31" s="3">
        <v>100</v>
      </c>
      <c r="I31" s="3" t="s">
        <v>200</v>
      </c>
      <c r="J31" s="3" t="s">
        <v>200</v>
      </c>
      <c r="K31" s="3" t="s">
        <v>200</v>
      </c>
      <c r="L31" s="3" t="s">
        <v>200</v>
      </c>
      <c r="M31" s="3" t="s">
        <v>200</v>
      </c>
      <c r="N31" s="3"/>
      <c r="O31" s="3"/>
    </row>
    <row r="32" spans="1:15" x14ac:dyDescent="0.25">
      <c r="A32" s="3" t="s">
        <v>218</v>
      </c>
      <c r="B32" s="3" t="s">
        <v>219</v>
      </c>
      <c r="C32" s="3" t="s">
        <v>200</v>
      </c>
      <c r="D32" s="3" t="s">
        <v>200</v>
      </c>
      <c r="E32" s="3" t="s">
        <v>200</v>
      </c>
      <c r="F32" s="3" t="s">
        <v>200</v>
      </c>
      <c r="G32" s="3" t="s">
        <v>200</v>
      </c>
      <c r="H32" s="3" t="s">
        <v>200</v>
      </c>
      <c r="I32" s="3">
        <v>74.068780000000004</v>
      </c>
      <c r="J32" s="3" t="s">
        <v>200</v>
      </c>
      <c r="K32" s="3">
        <v>82.715500000000006</v>
      </c>
      <c r="L32" s="3">
        <v>84.641750000000002</v>
      </c>
      <c r="M32" s="3" t="s">
        <v>200</v>
      </c>
      <c r="N32" s="3"/>
      <c r="O32" s="3"/>
    </row>
    <row r="33" spans="1:15" x14ac:dyDescent="0.25">
      <c r="A33" s="3" t="s">
        <v>218</v>
      </c>
      <c r="B33" s="3" t="s">
        <v>247</v>
      </c>
      <c r="C33" s="3">
        <v>100</v>
      </c>
      <c r="D33" s="3">
        <v>100</v>
      </c>
      <c r="E33" s="3">
        <v>100</v>
      </c>
      <c r="F33" s="3" t="s">
        <v>200</v>
      </c>
      <c r="G33" s="3">
        <v>91.217280000000002</v>
      </c>
      <c r="H33" s="3" t="s">
        <v>200</v>
      </c>
      <c r="I33" s="3" t="s">
        <v>200</v>
      </c>
      <c r="J33" s="3">
        <v>87.202309999999997</v>
      </c>
      <c r="K33" s="3">
        <v>91.195859999999996</v>
      </c>
      <c r="L33" s="3">
        <v>96.855080000000001</v>
      </c>
      <c r="M33" s="3" t="s">
        <v>200</v>
      </c>
      <c r="N33" s="3"/>
      <c r="O33" s="3"/>
    </row>
    <row r="34" spans="1:15" x14ac:dyDescent="0.25">
      <c r="A34" s="3" t="s">
        <v>218</v>
      </c>
      <c r="B34" s="3" t="s">
        <v>220</v>
      </c>
      <c r="C34" s="3">
        <v>100</v>
      </c>
      <c r="D34" s="3">
        <v>100</v>
      </c>
      <c r="E34" s="3">
        <v>100</v>
      </c>
      <c r="F34" s="3">
        <v>100</v>
      </c>
      <c r="G34" s="3">
        <v>100</v>
      </c>
      <c r="H34" s="3">
        <v>100</v>
      </c>
      <c r="I34" s="3">
        <v>100</v>
      </c>
      <c r="J34" s="3">
        <v>100</v>
      </c>
      <c r="K34" s="3">
        <v>100</v>
      </c>
      <c r="L34" s="3">
        <v>100</v>
      </c>
      <c r="M34" s="3" t="s">
        <v>200</v>
      </c>
      <c r="N34" s="3"/>
      <c r="O34" s="3"/>
    </row>
    <row r="35" spans="1:15" x14ac:dyDescent="0.25">
      <c r="A35" s="3" t="s">
        <v>218</v>
      </c>
      <c r="B35" s="3" t="s">
        <v>221</v>
      </c>
      <c r="C35" s="3" t="s">
        <v>200</v>
      </c>
      <c r="D35" s="3" t="s">
        <v>200</v>
      </c>
      <c r="E35" s="3">
        <v>100</v>
      </c>
      <c r="F35" s="3">
        <v>100</v>
      </c>
      <c r="G35" s="3">
        <v>100</v>
      </c>
      <c r="H35" s="3">
        <v>100</v>
      </c>
      <c r="I35" s="3">
        <v>100</v>
      </c>
      <c r="J35" s="3">
        <v>100</v>
      </c>
      <c r="K35" s="3">
        <v>100</v>
      </c>
      <c r="L35" s="3" t="s">
        <v>200</v>
      </c>
      <c r="M35" s="3" t="s">
        <v>200</v>
      </c>
      <c r="N35" s="3"/>
      <c r="O35" s="3"/>
    </row>
    <row r="36" spans="1:15" x14ac:dyDescent="0.25">
      <c r="A36" s="3" t="s">
        <v>222</v>
      </c>
      <c r="B36" s="3" t="s">
        <v>223</v>
      </c>
      <c r="C36" s="3" t="s">
        <v>200</v>
      </c>
      <c r="D36" s="3">
        <v>47.486420000000003</v>
      </c>
      <c r="E36" s="3" t="s">
        <v>200</v>
      </c>
      <c r="F36" s="3" t="s">
        <v>200</v>
      </c>
      <c r="G36" s="3" t="s">
        <v>200</v>
      </c>
      <c r="H36" s="3" t="s">
        <v>200</v>
      </c>
      <c r="I36" s="3" t="s">
        <v>200</v>
      </c>
      <c r="J36" s="3" t="s">
        <v>200</v>
      </c>
      <c r="K36" s="3" t="s">
        <v>200</v>
      </c>
      <c r="L36" s="3" t="s">
        <v>200</v>
      </c>
      <c r="M36" s="3" t="s">
        <v>200</v>
      </c>
      <c r="N36" s="3"/>
      <c r="O36" s="3"/>
    </row>
    <row r="37" spans="1:15" x14ac:dyDescent="0.25">
      <c r="A37" s="3" t="s">
        <v>222</v>
      </c>
      <c r="B37" s="3" t="s">
        <v>224</v>
      </c>
      <c r="C37" s="3" t="s">
        <v>200</v>
      </c>
      <c r="D37" s="3" t="s">
        <v>200</v>
      </c>
      <c r="E37" s="3">
        <v>99.532839999999993</v>
      </c>
      <c r="F37" s="3">
        <v>98.636510000000001</v>
      </c>
      <c r="G37" s="3" t="s">
        <v>200</v>
      </c>
      <c r="H37" s="3" t="s">
        <v>200</v>
      </c>
      <c r="I37" s="3" t="s">
        <v>200</v>
      </c>
      <c r="J37" s="3" t="s">
        <v>200</v>
      </c>
      <c r="K37" s="3" t="s">
        <v>200</v>
      </c>
      <c r="L37" s="3" t="s">
        <v>200</v>
      </c>
      <c r="M37" s="3" t="s">
        <v>200</v>
      </c>
      <c r="N37" s="3"/>
      <c r="O37" s="3"/>
    </row>
    <row r="38" spans="1:15" x14ac:dyDescent="0.25">
      <c r="A38" s="3" t="s">
        <v>222</v>
      </c>
      <c r="B38" s="3" t="s">
        <v>225</v>
      </c>
      <c r="C38" s="3">
        <v>79.338070000000002</v>
      </c>
      <c r="D38" s="3">
        <v>77.562960000000004</v>
      </c>
      <c r="E38" s="3">
        <v>67.581019999999995</v>
      </c>
      <c r="F38" s="3">
        <v>79.146590000000003</v>
      </c>
      <c r="G38" s="3">
        <v>81.648600000000002</v>
      </c>
      <c r="H38" s="3">
        <v>82.084100000000007</v>
      </c>
      <c r="I38" s="3">
        <v>69.968050000000005</v>
      </c>
      <c r="J38" s="3">
        <v>87.712810000000005</v>
      </c>
      <c r="K38" s="3" t="s">
        <v>200</v>
      </c>
      <c r="L38" s="3" t="s">
        <v>200</v>
      </c>
      <c r="M38" s="3" t="s">
        <v>200</v>
      </c>
      <c r="N38" s="3"/>
      <c r="O38" s="3"/>
    </row>
    <row r="39" spans="1:15" x14ac:dyDescent="0.25">
      <c r="A39" s="3" t="s">
        <v>222</v>
      </c>
      <c r="B39" s="3" t="s">
        <v>226</v>
      </c>
      <c r="C39" s="3">
        <v>63.381999999999998</v>
      </c>
      <c r="D39" s="3">
        <v>66.452799999999996</v>
      </c>
      <c r="E39" s="3">
        <v>67.544640000000001</v>
      </c>
      <c r="F39" s="3">
        <v>72.032849999999996</v>
      </c>
      <c r="G39" s="3">
        <v>75.785799999999995</v>
      </c>
      <c r="H39" s="3">
        <v>79.158280000000005</v>
      </c>
      <c r="I39" s="3">
        <v>86.525689999999997</v>
      </c>
      <c r="J39" s="3" t="s">
        <v>200</v>
      </c>
      <c r="K39" s="3" t="s">
        <v>200</v>
      </c>
      <c r="L39" s="3" t="s">
        <v>200</v>
      </c>
      <c r="M39" s="3" t="s">
        <v>200</v>
      </c>
      <c r="N39" s="3"/>
      <c r="O39" s="3"/>
    </row>
    <row r="40" spans="1:15" x14ac:dyDescent="0.25">
      <c r="A40" s="3" t="s">
        <v>222</v>
      </c>
      <c r="B40" s="3" t="s">
        <v>248</v>
      </c>
      <c r="C40" s="3">
        <v>95.912779999999998</v>
      </c>
      <c r="D40" s="3">
        <v>88.446600000000004</v>
      </c>
      <c r="E40" s="3">
        <v>91.628330000000005</v>
      </c>
      <c r="F40" s="3">
        <v>90.809830000000005</v>
      </c>
      <c r="G40" s="3" t="s">
        <v>200</v>
      </c>
      <c r="H40" s="3" t="s">
        <v>200</v>
      </c>
      <c r="I40" s="3" t="s">
        <v>200</v>
      </c>
      <c r="J40" s="3" t="s">
        <v>200</v>
      </c>
      <c r="K40" s="3" t="s">
        <v>200</v>
      </c>
      <c r="L40" s="3" t="s">
        <v>200</v>
      </c>
      <c r="M40" s="3" t="s">
        <v>200</v>
      </c>
      <c r="N40" s="3"/>
      <c r="O40" s="3"/>
    </row>
    <row r="41" spans="1:15" x14ac:dyDescent="0.25">
      <c r="A41" s="3" t="s">
        <v>222</v>
      </c>
      <c r="B41" s="3" t="s">
        <v>249</v>
      </c>
      <c r="C41" s="3">
        <v>75.943079999999995</v>
      </c>
      <c r="D41" s="3">
        <v>80.104010000000002</v>
      </c>
      <c r="E41" s="3">
        <v>83.639489999999995</v>
      </c>
      <c r="F41" s="3">
        <v>87.325890000000001</v>
      </c>
      <c r="G41" s="3">
        <v>89.956850000000003</v>
      </c>
      <c r="H41" s="3">
        <v>93.243870000000001</v>
      </c>
      <c r="I41" s="3">
        <v>95.143259999999998</v>
      </c>
      <c r="J41" s="3">
        <v>97.192160000000001</v>
      </c>
      <c r="K41" s="3">
        <v>97.24615</v>
      </c>
      <c r="L41" s="3">
        <v>97.956999999999994</v>
      </c>
      <c r="M41" s="3" t="s">
        <v>200</v>
      </c>
      <c r="N41" s="3"/>
      <c r="O41" s="3"/>
    </row>
    <row r="42" spans="1:15" x14ac:dyDescent="0.25">
      <c r="A42" s="3" t="s">
        <v>222</v>
      </c>
      <c r="B42" s="3" t="s">
        <v>250</v>
      </c>
      <c r="C42" s="3">
        <v>96.388810000000007</v>
      </c>
      <c r="D42" s="3" t="s">
        <v>200</v>
      </c>
      <c r="E42" s="3" t="s">
        <v>200</v>
      </c>
      <c r="F42" s="3" t="s">
        <v>200</v>
      </c>
      <c r="G42" s="3" t="s">
        <v>200</v>
      </c>
      <c r="H42" s="3" t="s">
        <v>200</v>
      </c>
      <c r="I42" s="3" t="s">
        <v>200</v>
      </c>
      <c r="J42" s="3" t="s">
        <v>200</v>
      </c>
      <c r="K42" s="3" t="s">
        <v>200</v>
      </c>
      <c r="L42" s="3" t="s">
        <v>200</v>
      </c>
      <c r="M42" s="3" t="s">
        <v>200</v>
      </c>
      <c r="N42" s="3"/>
      <c r="O42" s="3"/>
    </row>
    <row r="43" spans="1:15" x14ac:dyDescent="0.25">
      <c r="A43" s="3" t="s">
        <v>222</v>
      </c>
      <c r="B43" s="3" t="s">
        <v>251</v>
      </c>
      <c r="C43" s="3" t="s">
        <v>200</v>
      </c>
      <c r="D43" s="3" t="s">
        <v>200</v>
      </c>
      <c r="E43" s="3">
        <v>92.655860000000004</v>
      </c>
      <c r="F43" s="3" t="s">
        <v>200</v>
      </c>
      <c r="G43" s="3" t="s">
        <v>200</v>
      </c>
      <c r="H43" s="3" t="s">
        <v>200</v>
      </c>
      <c r="I43" s="3" t="s">
        <v>200</v>
      </c>
      <c r="J43" s="3">
        <v>98.750299999999996</v>
      </c>
      <c r="K43" s="3" t="s">
        <v>200</v>
      </c>
      <c r="L43" s="3" t="s">
        <v>200</v>
      </c>
      <c r="M43" s="3" t="s">
        <v>200</v>
      </c>
      <c r="N43" s="3"/>
      <c r="O43" s="3"/>
    </row>
    <row r="44" spans="1:15" x14ac:dyDescent="0.25">
      <c r="A44" s="3" t="s">
        <v>222</v>
      </c>
      <c r="B44" s="3" t="s">
        <v>227</v>
      </c>
      <c r="C44" s="3" t="s">
        <v>200</v>
      </c>
      <c r="D44" s="3" t="s">
        <v>200</v>
      </c>
      <c r="E44" s="3">
        <v>88.154129999999995</v>
      </c>
      <c r="F44" s="3">
        <v>85.862909999999999</v>
      </c>
      <c r="G44" s="3" t="s">
        <v>200</v>
      </c>
      <c r="H44" s="3" t="s">
        <v>200</v>
      </c>
      <c r="I44" s="3" t="s">
        <v>200</v>
      </c>
      <c r="J44" s="3" t="s">
        <v>200</v>
      </c>
      <c r="K44" s="3" t="s">
        <v>200</v>
      </c>
      <c r="L44" s="3" t="s">
        <v>200</v>
      </c>
      <c r="M44" s="3" t="s">
        <v>200</v>
      </c>
      <c r="N44" s="3"/>
      <c r="O44" s="3"/>
    </row>
    <row r="45" spans="1:15" x14ac:dyDescent="0.25">
      <c r="A45" s="3" t="s">
        <v>228</v>
      </c>
      <c r="B45" s="3" t="s">
        <v>229</v>
      </c>
      <c r="C45" s="3">
        <v>42.631030000000003</v>
      </c>
      <c r="D45" s="3">
        <v>46.889560000000003</v>
      </c>
      <c r="E45" s="3" t="s">
        <v>200</v>
      </c>
      <c r="F45" s="3" t="s">
        <v>200</v>
      </c>
      <c r="G45" s="3">
        <v>67.59375</v>
      </c>
      <c r="H45" s="3">
        <v>69.097170000000006</v>
      </c>
      <c r="I45" s="3">
        <v>70.416610000000006</v>
      </c>
      <c r="J45" s="3">
        <v>68.266350000000003</v>
      </c>
      <c r="K45" s="3">
        <v>70.425460000000001</v>
      </c>
      <c r="L45" s="3">
        <v>71.222890000000007</v>
      </c>
      <c r="M45" s="3" t="s">
        <v>200</v>
      </c>
      <c r="N45" s="3"/>
      <c r="O45" s="3"/>
    </row>
    <row r="46" spans="1:15" x14ac:dyDescent="0.25">
      <c r="A46" s="3" t="s">
        <v>228</v>
      </c>
      <c r="B46" s="3" t="s">
        <v>230</v>
      </c>
      <c r="C46" s="3" t="s">
        <v>200</v>
      </c>
      <c r="D46" s="3" t="s">
        <v>200</v>
      </c>
      <c r="E46" s="3">
        <v>94.832480000000004</v>
      </c>
      <c r="F46" s="3">
        <v>85.586389999999994</v>
      </c>
      <c r="G46" s="3">
        <v>84.358599999999996</v>
      </c>
      <c r="H46" s="3">
        <v>85.420010000000005</v>
      </c>
      <c r="I46" s="3">
        <v>73.193730000000002</v>
      </c>
      <c r="J46" s="3">
        <v>85.837559999999996</v>
      </c>
      <c r="K46" s="3">
        <v>87.575729999999993</v>
      </c>
      <c r="L46" s="3">
        <v>88.593249999999998</v>
      </c>
      <c r="M46" s="3" t="s">
        <v>200</v>
      </c>
      <c r="N46" s="3"/>
      <c r="O46" s="3"/>
    </row>
    <row r="47" spans="1:15" x14ac:dyDescent="0.25">
      <c r="A47" s="3" t="s">
        <v>228</v>
      </c>
      <c r="B47" s="3" t="s">
        <v>231</v>
      </c>
      <c r="C47" s="3">
        <v>90.029910000000001</v>
      </c>
      <c r="D47" s="3">
        <v>92.092870000000005</v>
      </c>
      <c r="E47" s="3">
        <v>94.587280000000007</v>
      </c>
      <c r="F47" s="3" t="s">
        <v>200</v>
      </c>
      <c r="G47" s="3">
        <v>96.020240000000001</v>
      </c>
      <c r="H47" s="3" t="s">
        <v>200</v>
      </c>
      <c r="I47" s="3">
        <v>93.255430000000004</v>
      </c>
      <c r="J47" s="3">
        <v>93.435010000000005</v>
      </c>
      <c r="K47" s="3">
        <v>98.554060000000007</v>
      </c>
      <c r="L47" s="3" t="s">
        <v>200</v>
      </c>
      <c r="M47" s="3" t="s">
        <v>200</v>
      </c>
      <c r="N47" s="3"/>
      <c r="O47" s="3"/>
    </row>
    <row r="48" spans="1:15" x14ac:dyDescent="0.25">
      <c r="A48" s="3" t="s">
        <v>228</v>
      </c>
      <c r="B48" s="3" t="s">
        <v>232</v>
      </c>
      <c r="C48" s="3" t="s">
        <v>200</v>
      </c>
      <c r="D48" s="3">
        <v>100</v>
      </c>
      <c r="E48" s="3">
        <v>99.384429999999995</v>
      </c>
      <c r="F48" s="3">
        <v>82.807940000000002</v>
      </c>
      <c r="G48" s="3">
        <v>84.944379999999995</v>
      </c>
      <c r="H48" s="3">
        <v>100</v>
      </c>
      <c r="I48" s="3">
        <v>100</v>
      </c>
      <c r="J48" s="3">
        <v>100</v>
      </c>
      <c r="K48" s="3">
        <v>100</v>
      </c>
      <c r="L48" s="3">
        <v>100</v>
      </c>
      <c r="M48" s="3" t="s">
        <v>200</v>
      </c>
      <c r="N48" s="3"/>
      <c r="O48" s="3"/>
    </row>
    <row r="49" spans="1:15" x14ac:dyDescent="0.25">
      <c r="A49" s="3" t="s">
        <v>228</v>
      </c>
      <c r="B49" s="3" t="s">
        <v>233</v>
      </c>
      <c r="C49" s="3" t="s">
        <v>200</v>
      </c>
      <c r="D49" s="3">
        <v>89.743170000000006</v>
      </c>
      <c r="E49" s="3">
        <v>63.488759999999999</v>
      </c>
      <c r="F49" s="3">
        <v>81.917000000000002</v>
      </c>
      <c r="G49" s="3">
        <v>90.653450000000007</v>
      </c>
      <c r="H49" s="3">
        <v>85.813720000000004</v>
      </c>
      <c r="I49" s="3" t="s">
        <v>200</v>
      </c>
      <c r="J49" s="3">
        <v>87.746250000000003</v>
      </c>
      <c r="K49" s="3">
        <v>100</v>
      </c>
      <c r="L49" s="3">
        <v>87.842789999999994</v>
      </c>
      <c r="M49" s="3" t="s">
        <v>200</v>
      </c>
      <c r="N49" s="3"/>
      <c r="O49" s="3"/>
    </row>
    <row r="50" spans="1:15" x14ac:dyDescent="0.25">
      <c r="A50" s="3" t="s">
        <v>228</v>
      </c>
      <c r="B50" s="3" t="s">
        <v>234</v>
      </c>
      <c r="C50" s="3">
        <v>50.602620000000002</v>
      </c>
      <c r="D50" s="3">
        <v>50.600279999999998</v>
      </c>
      <c r="E50" s="3">
        <v>52.265880000000003</v>
      </c>
      <c r="F50" s="3">
        <v>53.30442</v>
      </c>
      <c r="G50" s="3">
        <v>52.397759999999998</v>
      </c>
      <c r="H50" s="3">
        <v>54.694519999999997</v>
      </c>
      <c r="I50" s="3">
        <v>56.04477</v>
      </c>
      <c r="J50" s="3">
        <v>55.373779999999996</v>
      </c>
      <c r="K50" s="3">
        <v>60.410550000000001</v>
      </c>
      <c r="L50" s="3">
        <v>61.5381</v>
      </c>
      <c r="M50" s="3" t="s">
        <v>200</v>
      </c>
      <c r="N50" s="3"/>
      <c r="O50" s="3"/>
    </row>
    <row r="51" spans="1:15" x14ac:dyDescent="0.25">
      <c r="A51" s="3" t="s">
        <v>228</v>
      </c>
      <c r="B51" s="3" t="s">
        <v>252</v>
      </c>
      <c r="C51" s="3" t="s">
        <v>200</v>
      </c>
      <c r="D51" s="3">
        <v>80.376350000000002</v>
      </c>
      <c r="E51" s="3">
        <v>74.514719999999997</v>
      </c>
      <c r="F51" s="3">
        <v>74.118399999999994</v>
      </c>
      <c r="G51" s="3">
        <v>75.003950000000003</v>
      </c>
      <c r="H51" s="3">
        <v>75.687259999999995</v>
      </c>
      <c r="I51" s="3">
        <v>75.360929999999996</v>
      </c>
      <c r="J51" s="3" t="s">
        <v>200</v>
      </c>
      <c r="K51" s="3" t="s">
        <v>200</v>
      </c>
      <c r="L51" s="3" t="s">
        <v>200</v>
      </c>
      <c r="M51" s="3" t="s">
        <v>200</v>
      </c>
      <c r="N51" s="3"/>
      <c r="O51" s="3"/>
    </row>
    <row r="52" spans="1:15" x14ac:dyDescent="0.25">
      <c r="A52" s="3" t="s">
        <v>228</v>
      </c>
      <c r="B52" s="3" t="s">
        <v>235</v>
      </c>
      <c r="C52" s="3">
        <v>38.9313</v>
      </c>
      <c r="D52" s="3" t="s">
        <v>200</v>
      </c>
      <c r="E52" s="3" t="s">
        <v>200</v>
      </c>
      <c r="F52" s="3" t="s">
        <v>200</v>
      </c>
      <c r="G52" s="3" t="s">
        <v>200</v>
      </c>
      <c r="H52" s="3" t="s">
        <v>200</v>
      </c>
      <c r="I52" s="3" t="s">
        <v>200</v>
      </c>
      <c r="J52" s="3" t="s">
        <v>200</v>
      </c>
      <c r="K52" s="3" t="s">
        <v>200</v>
      </c>
      <c r="L52" s="3" t="s">
        <v>200</v>
      </c>
      <c r="M52" s="3" t="s">
        <v>200</v>
      </c>
      <c r="N52" s="3"/>
      <c r="O52" s="3"/>
    </row>
    <row r="53" spans="1:15" x14ac:dyDescent="0.25">
      <c r="A53" s="3" t="s">
        <v>228</v>
      </c>
      <c r="B53" s="3" t="s">
        <v>236</v>
      </c>
      <c r="C53" s="3" t="s">
        <v>200</v>
      </c>
      <c r="D53" s="3">
        <v>56.367109999999997</v>
      </c>
      <c r="E53" s="3" t="s">
        <v>200</v>
      </c>
      <c r="F53" s="3" t="s">
        <v>200</v>
      </c>
      <c r="G53" s="3">
        <v>56.388500000000001</v>
      </c>
      <c r="H53" s="3" t="s">
        <v>200</v>
      </c>
      <c r="I53" s="3" t="s">
        <v>200</v>
      </c>
      <c r="J53" s="3">
        <v>70.170019999999994</v>
      </c>
      <c r="K53" s="3" t="s">
        <v>200</v>
      </c>
      <c r="L53" s="3" t="s">
        <v>200</v>
      </c>
      <c r="M53" s="3" t="s">
        <v>200</v>
      </c>
      <c r="N53" s="3"/>
      <c r="O53" s="3"/>
    </row>
    <row r="54" spans="1:15" x14ac:dyDescent="0.25">
      <c r="A54" s="3" t="s">
        <v>228</v>
      </c>
      <c r="B54" s="3" t="s">
        <v>237</v>
      </c>
      <c r="C54" s="3" t="s">
        <v>200</v>
      </c>
      <c r="D54" s="3">
        <v>52.423850000000002</v>
      </c>
      <c r="E54" s="3" t="s">
        <v>200</v>
      </c>
      <c r="F54" s="3" t="s">
        <v>200</v>
      </c>
      <c r="G54" s="3" t="s">
        <v>200</v>
      </c>
      <c r="H54" s="3" t="s">
        <v>200</v>
      </c>
      <c r="I54" s="3" t="s">
        <v>200</v>
      </c>
      <c r="J54" s="3" t="s">
        <v>200</v>
      </c>
      <c r="K54" s="3" t="s">
        <v>200</v>
      </c>
      <c r="L54" s="3" t="s">
        <v>200</v>
      </c>
      <c r="M54" s="3" t="s">
        <v>200</v>
      </c>
      <c r="N54" s="3"/>
      <c r="O54" s="3"/>
    </row>
    <row r="55" spans="1:15" x14ac:dyDescent="0.25">
      <c r="A55" s="3" t="s">
        <v>228</v>
      </c>
      <c r="B55" s="3" t="s">
        <v>238</v>
      </c>
      <c r="C55" s="3" t="s">
        <v>200</v>
      </c>
      <c r="D55" s="3" t="s">
        <v>200</v>
      </c>
      <c r="E55" s="3" t="s">
        <v>200</v>
      </c>
      <c r="F55" s="3">
        <v>45.84346</v>
      </c>
      <c r="G55" s="3">
        <v>50.083219999999997</v>
      </c>
      <c r="H55" s="3">
        <v>55.523600000000002</v>
      </c>
      <c r="I55" s="3">
        <v>55.642099999999999</v>
      </c>
      <c r="J55" s="3" t="s">
        <v>200</v>
      </c>
      <c r="K55" s="3">
        <v>61.609279999999998</v>
      </c>
      <c r="L55" s="3">
        <v>97.746899999999997</v>
      </c>
      <c r="M55" s="3" t="s">
        <v>200</v>
      </c>
      <c r="N55" s="3"/>
      <c r="O55" s="3"/>
    </row>
    <row r="56" spans="1:15" x14ac:dyDescent="0.25">
      <c r="A56" s="3" t="s">
        <v>228</v>
      </c>
      <c r="B56" s="3" t="s">
        <v>253</v>
      </c>
      <c r="C56" s="3">
        <v>66.148499999999999</v>
      </c>
      <c r="D56" s="3" t="s">
        <v>200</v>
      </c>
      <c r="E56" s="3" t="s">
        <v>200</v>
      </c>
      <c r="F56" s="3" t="s">
        <v>200</v>
      </c>
      <c r="G56" s="3" t="s">
        <v>200</v>
      </c>
      <c r="H56" s="3" t="s">
        <v>200</v>
      </c>
      <c r="I56" s="3" t="s">
        <v>200</v>
      </c>
      <c r="J56" s="3" t="s">
        <v>200</v>
      </c>
      <c r="K56" s="3" t="s">
        <v>200</v>
      </c>
      <c r="L56" s="3" t="s">
        <v>200</v>
      </c>
      <c r="M56" s="3" t="s">
        <v>200</v>
      </c>
      <c r="N56" s="3"/>
      <c r="O56" s="3"/>
    </row>
    <row r="57" spans="1:15" x14ac:dyDescent="0.25">
      <c r="A57" s="3" t="s">
        <v>228</v>
      </c>
      <c r="B57" s="3" t="s">
        <v>239</v>
      </c>
      <c r="C57" s="3">
        <v>47.852849999999997</v>
      </c>
      <c r="D57" s="3">
        <v>63.10219</v>
      </c>
      <c r="E57" s="3">
        <v>64.721770000000006</v>
      </c>
      <c r="F57" s="3">
        <v>72.379090000000005</v>
      </c>
      <c r="G57" s="3">
        <v>69.968220000000002</v>
      </c>
      <c r="H57" s="3">
        <v>68.339820000000003</v>
      </c>
      <c r="I57" s="3" t="s">
        <v>200</v>
      </c>
      <c r="J57" s="3" t="s">
        <v>200</v>
      </c>
      <c r="K57" s="3" t="s">
        <v>200</v>
      </c>
      <c r="L57" s="3">
        <v>75.339519999999993</v>
      </c>
      <c r="M57" s="3" t="s">
        <v>200</v>
      </c>
      <c r="N57" s="3"/>
      <c r="O57" s="3"/>
    </row>
    <row r="58" spans="1:15" x14ac:dyDescent="0.25">
      <c r="A58" s="3" t="s">
        <v>228</v>
      </c>
      <c r="B58" s="3" t="s">
        <v>240</v>
      </c>
      <c r="C58" s="3" t="s">
        <v>200</v>
      </c>
      <c r="D58" s="3">
        <v>48.018360000000001</v>
      </c>
      <c r="E58" s="3">
        <v>54.601260000000003</v>
      </c>
      <c r="F58" s="3">
        <v>57.116059999999997</v>
      </c>
      <c r="G58" s="3" t="s">
        <v>200</v>
      </c>
      <c r="H58" s="3">
        <v>53.822299999999998</v>
      </c>
      <c r="I58" s="3" t="s">
        <v>200</v>
      </c>
      <c r="J58" s="3" t="s">
        <v>200</v>
      </c>
      <c r="K58" s="3">
        <v>60.916649999999997</v>
      </c>
      <c r="L58" s="3">
        <v>63.647410000000001</v>
      </c>
      <c r="M58" s="3" t="s">
        <v>200</v>
      </c>
      <c r="N58" s="3"/>
      <c r="O58" s="3"/>
    </row>
    <row r="59" spans="1:15" x14ac:dyDescent="0.25">
      <c r="A59" s="3" t="s">
        <v>228</v>
      </c>
      <c r="B59" s="3" t="s">
        <v>241</v>
      </c>
      <c r="C59" s="3">
        <v>76.702830000000006</v>
      </c>
      <c r="D59" s="3">
        <v>70.796710000000004</v>
      </c>
      <c r="E59" s="3">
        <v>82.13861</v>
      </c>
      <c r="F59" s="3">
        <v>76.066909999999993</v>
      </c>
      <c r="G59" s="3" t="s">
        <v>200</v>
      </c>
      <c r="H59" s="3">
        <v>73.3292</v>
      </c>
      <c r="I59" s="3" t="s">
        <v>200</v>
      </c>
      <c r="J59" s="3" t="s">
        <v>200</v>
      </c>
      <c r="K59" s="3" t="s">
        <v>200</v>
      </c>
      <c r="L59" s="3">
        <v>76.709500000000006</v>
      </c>
      <c r="M59" s="3" t="s">
        <v>200</v>
      </c>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310</v>
      </c>
    </row>
    <row r="5" spans="1:15" ht="21" x14ac:dyDescent="0.35">
      <c r="A5" s="7" t="s">
        <v>180</v>
      </c>
    </row>
    <row r="6" spans="1:15" x14ac:dyDescent="0.25">
      <c r="A6" t="s">
        <v>311</v>
      </c>
    </row>
    <row r="7" spans="1:15" x14ac:dyDescent="0.25">
      <c r="A7" t="s">
        <v>312</v>
      </c>
    </row>
    <row r="8" spans="1:15" x14ac:dyDescent="0.25">
      <c r="A8" t="s">
        <v>313</v>
      </c>
    </row>
    <row r="9" spans="1:15" x14ac:dyDescent="0.25">
      <c r="A9" t="s">
        <v>317</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16.599229999999999</v>
      </c>
      <c r="D14" s="3">
        <v>18.478429999999999</v>
      </c>
      <c r="E14" s="3">
        <v>20.295190000000002</v>
      </c>
      <c r="F14" s="3">
        <v>23.84695</v>
      </c>
      <c r="G14" s="3">
        <v>26.743359999999999</v>
      </c>
      <c r="H14" s="3">
        <v>33.870780000000003</v>
      </c>
      <c r="I14" s="3">
        <v>40.449309999999997</v>
      </c>
      <c r="J14" s="3">
        <v>39.722290000000001</v>
      </c>
      <c r="K14" s="3">
        <v>32.57291</v>
      </c>
      <c r="L14" s="3">
        <v>29.779869999999999</v>
      </c>
      <c r="M14" s="3" t="s">
        <v>200</v>
      </c>
      <c r="N14" s="3"/>
      <c r="O14" s="3"/>
    </row>
    <row r="15" spans="1:15" x14ac:dyDescent="0.25">
      <c r="A15" s="3" t="s">
        <v>198</v>
      </c>
      <c r="B15" s="3" t="s">
        <v>201</v>
      </c>
      <c r="C15" s="3" t="s">
        <v>200</v>
      </c>
      <c r="D15" s="3">
        <v>40.852890000000002</v>
      </c>
      <c r="E15" s="3" t="s">
        <v>200</v>
      </c>
      <c r="F15" s="3">
        <v>42.059399999999997</v>
      </c>
      <c r="G15" s="3">
        <v>36.46105</v>
      </c>
      <c r="H15" s="3">
        <v>46.396500000000003</v>
      </c>
      <c r="I15" s="3">
        <v>47.172640000000001</v>
      </c>
      <c r="J15" s="3" t="s">
        <v>200</v>
      </c>
      <c r="K15" s="3" t="s">
        <v>200</v>
      </c>
      <c r="L15" s="3" t="s">
        <v>200</v>
      </c>
      <c r="M15" s="3" t="s">
        <v>200</v>
      </c>
      <c r="N15" s="3"/>
      <c r="O15" s="3"/>
    </row>
    <row r="16" spans="1:15" x14ac:dyDescent="0.25">
      <c r="A16" s="3" t="s">
        <v>198</v>
      </c>
      <c r="B16" s="3" t="s">
        <v>265</v>
      </c>
      <c r="C16" s="3" t="s">
        <v>200</v>
      </c>
      <c r="D16" s="3" t="s">
        <v>200</v>
      </c>
      <c r="E16" s="3">
        <v>12.73837</v>
      </c>
      <c r="F16" s="3" t="s">
        <v>200</v>
      </c>
      <c r="G16" s="3" t="s">
        <v>200</v>
      </c>
      <c r="H16" s="3" t="s">
        <v>200</v>
      </c>
      <c r="I16" s="3">
        <v>9.8113499999999991</v>
      </c>
      <c r="J16" s="3" t="s">
        <v>200</v>
      </c>
      <c r="K16" s="3" t="s">
        <v>200</v>
      </c>
      <c r="L16" s="3" t="s">
        <v>200</v>
      </c>
      <c r="M16" s="3" t="s">
        <v>200</v>
      </c>
      <c r="N16" s="3"/>
      <c r="O16" s="3"/>
    </row>
    <row r="17" spans="1:15" x14ac:dyDescent="0.25">
      <c r="A17" s="3" t="s">
        <v>198</v>
      </c>
      <c r="B17" s="3" t="s">
        <v>202</v>
      </c>
      <c r="C17" s="3">
        <v>16.079180000000001</v>
      </c>
      <c r="D17" s="3">
        <v>16.46969</v>
      </c>
      <c r="E17" s="3">
        <v>15.68552</v>
      </c>
      <c r="F17" s="3">
        <v>17.446940000000001</v>
      </c>
      <c r="G17" s="3" t="s">
        <v>200</v>
      </c>
      <c r="H17" s="3">
        <v>14.79715</v>
      </c>
      <c r="I17" s="3">
        <v>14.996409999999999</v>
      </c>
      <c r="J17" s="3">
        <v>15.23423</v>
      </c>
      <c r="K17" s="3">
        <v>15.039949999999999</v>
      </c>
      <c r="L17" s="3" t="s">
        <v>200</v>
      </c>
      <c r="M17" s="3" t="s">
        <v>200</v>
      </c>
      <c r="N17" s="3"/>
      <c r="O17" s="3"/>
    </row>
    <row r="18" spans="1:15" x14ac:dyDescent="0.25">
      <c r="A18" s="3" t="s">
        <v>198</v>
      </c>
      <c r="B18" s="3" t="s">
        <v>203</v>
      </c>
      <c r="C18" s="3">
        <v>43.412489999999998</v>
      </c>
      <c r="D18" s="3">
        <v>45.386180000000003</v>
      </c>
      <c r="E18" s="3">
        <v>50.101300000000002</v>
      </c>
      <c r="F18" s="3" t="s">
        <v>200</v>
      </c>
      <c r="G18" s="3" t="s">
        <v>200</v>
      </c>
      <c r="H18" s="3" t="s">
        <v>200</v>
      </c>
      <c r="I18" s="3" t="s">
        <v>200</v>
      </c>
      <c r="J18" s="3" t="s">
        <v>200</v>
      </c>
      <c r="K18" s="3" t="s">
        <v>200</v>
      </c>
      <c r="L18" s="3" t="s">
        <v>200</v>
      </c>
      <c r="M18" s="3" t="s">
        <v>200</v>
      </c>
      <c r="N18" s="3"/>
      <c r="O18" s="3"/>
    </row>
    <row r="19" spans="1:15" x14ac:dyDescent="0.25">
      <c r="A19" s="3" t="s">
        <v>198</v>
      </c>
      <c r="B19" s="3" t="s">
        <v>204</v>
      </c>
      <c r="C19" s="3" t="s">
        <v>200</v>
      </c>
      <c r="D19" s="3" t="s">
        <v>200</v>
      </c>
      <c r="E19" s="3">
        <v>41.537080000000003</v>
      </c>
      <c r="F19" s="3">
        <v>42.339359999999999</v>
      </c>
      <c r="G19" s="3">
        <v>50.432389999999998</v>
      </c>
      <c r="H19" s="3" t="s">
        <v>200</v>
      </c>
      <c r="I19" s="3" t="s">
        <v>200</v>
      </c>
      <c r="J19" s="3" t="s">
        <v>200</v>
      </c>
      <c r="K19" s="3" t="s">
        <v>200</v>
      </c>
      <c r="L19" s="3" t="s">
        <v>200</v>
      </c>
      <c r="M19" s="3" t="s">
        <v>200</v>
      </c>
      <c r="N19" s="3"/>
      <c r="O19" s="3"/>
    </row>
    <row r="20" spans="1:15" x14ac:dyDescent="0.25">
      <c r="A20" s="3" t="s">
        <v>198</v>
      </c>
      <c r="B20" s="3" t="s">
        <v>205</v>
      </c>
      <c r="C20" s="3" t="s">
        <v>200</v>
      </c>
      <c r="D20" s="3">
        <v>26.890599999999999</v>
      </c>
      <c r="E20" s="3">
        <v>28.843070000000001</v>
      </c>
      <c r="F20" s="3" t="s">
        <v>200</v>
      </c>
      <c r="G20" s="3" t="s">
        <v>200</v>
      </c>
      <c r="H20" s="3">
        <v>24.19735</v>
      </c>
      <c r="I20" s="3" t="s">
        <v>200</v>
      </c>
      <c r="J20" s="3" t="s">
        <v>200</v>
      </c>
      <c r="K20" s="3" t="s">
        <v>200</v>
      </c>
      <c r="L20" s="3" t="s">
        <v>200</v>
      </c>
      <c r="M20" s="3" t="s">
        <v>200</v>
      </c>
      <c r="N20" s="3"/>
      <c r="O20" s="3"/>
    </row>
    <row r="21" spans="1:15" x14ac:dyDescent="0.25">
      <c r="A21" s="3" t="s">
        <v>198</v>
      </c>
      <c r="B21" s="3" t="s">
        <v>206</v>
      </c>
      <c r="C21" s="3">
        <v>30.09759</v>
      </c>
      <c r="D21" s="3">
        <v>45.018819999999998</v>
      </c>
      <c r="E21" s="3" t="s">
        <v>200</v>
      </c>
      <c r="F21" s="3">
        <v>79.577299999999994</v>
      </c>
      <c r="G21" s="3">
        <v>71.917810000000003</v>
      </c>
      <c r="H21" s="3">
        <v>71.618960000000001</v>
      </c>
      <c r="I21" s="3" t="s">
        <v>200</v>
      </c>
      <c r="J21" s="3">
        <v>73.539450000000002</v>
      </c>
      <c r="K21" s="3" t="s">
        <v>200</v>
      </c>
      <c r="L21" s="3" t="s">
        <v>200</v>
      </c>
      <c r="M21" s="3" t="s">
        <v>200</v>
      </c>
      <c r="N21" s="3"/>
      <c r="O21" s="3"/>
    </row>
    <row r="22" spans="1:15" x14ac:dyDescent="0.25">
      <c r="A22" s="3" t="s">
        <v>207</v>
      </c>
      <c r="B22" s="3" t="s">
        <v>208</v>
      </c>
      <c r="C22" s="3" t="s">
        <v>200</v>
      </c>
      <c r="D22" s="3" t="s">
        <v>200</v>
      </c>
      <c r="E22" s="3" t="s">
        <v>200</v>
      </c>
      <c r="F22" s="3">
        <v>45.654200000000003</v>
      </c>
      <c r="G22" s="3">
        <v>48.313920000000003</v>
      </c>
      <c r="H22" s="3" t="s">
        <v>200</v>
      </c>
      <c r="I22" s="3" t="s">
        <v>200</v>
      </c>
      <c r="J22" s="3" t="s">
        <v>200</v>
      </c>
      <c r="K22" s="3" t="s">
        <v>200</v>
      </c>
      <c r="L22" s="3" t="s">
        <v>200</v>
      </c>
      <c r="M22" s="3" t="s">
        <v>200</v>
      </c>
      <c r="N22" s="3"/>
      <c r="O22" s="3"/>
    </row>
    <row r="23" spans="1:15" x14ac:dyDescent="0.25">
      <c r="A23" s="3" t="s">
        <v>207</v>
      </c>
      <c r="B23" s="3" t="s">
        <v>245</v>
      </c>
      <c r="C23" s="3" t="s">
        <v>200</v>
      </c>
      <c r="D23" s="3">
        <v>50.184869999999997</v>
      </c>
      <c r="E23" s="3">
        <v>47.794930000000001</v>
      </c>
      <c r="F23" s="3">
        <v>43.077939999999998</v>
      </c>
      <c r="G23" s="3">
        <v>42.230420000000002</v>
      </c>
      <c r="H23" s="3">
        <v>44.571550000000002</v>
      </c>
      <c r="I23" s="3">
        <v>43.27187</v>
      </c>
      <c r="J23" s="3">
        <v>47.116120000000002</v>
      </c>
      <c r="K23" s="3">
        <v>49.225119999999997</v>
      </c>
      <c r="L23" s="3">
        <v>49.936529999999998</v>
      </c>
      <c r="M23" s="3">
        <v>49.815600000000003</v>
      </c>
      <c r="N23" s="3"/>
      <c r="O23" s="3"/>
    </row>
    <row r="24" spans="1:15" x14ac:dyDescent="0.25">
      <c r="A24" s="3" t="s">
        <v>207</v>
      </c>
      <c r="B24" s="3" t="s">
        <v>209</v>
      </c>
      <c r="C24" s="3">
        <v>58.278930000000003</v>
      </c>
      <c r="D24" s="3" t="s">
        <v>200</v>
      </c>
      <c r="E24" s="3" t="s">
        <v>200</v>
      </c>
      <c r="F24" s="3" t="s">
        <v>200</v>
      </c>
      <c r="G24" s="3" t="s">
        <v>200</v>
      </c>
      <c r="H24" s="3">
        <v>52.41189</v>
      </c>
      <c r="I24" s="3" t="s">
        <v>200</v>
      </c>
      <c r="J24" s="3">
        <v>47.207189999999997</v>
      </c>
      <c r="K24" s="3">
        <v>51.164540000000002</v>
      </c>
      <c r="L24" s="3" t="s">
        <v>200</v>
      </c>
      <c r="M24" s="3" t="s">
        <v>200</v>
      </c>
      <c r="N24" s="3"/>
      <c r="O24" s="3"/>
    </row>
    <row r="25" spans="1:15" x14ac:dyDescent="0.25">
      <c r="A25" s="3" t="s">
        <v>207</v>
      </c>
      <c r="B25" s="3" t="s">
        <v>257</v>
      </c>
      <c r="C25" s="3">
        <v>28.53528</v>
      </c>
      <c r="D25" s="3" t="s">
        <v>200</v>
      </c>
      <c r="E25" s="3">
        <v>25.631350000000001</v>
      </c>
      <c r="F25" s="3" t="s">
        <v>200</v>
      </c>
      <c r="G25" s="3">
        <v>29.19408</v>
      </c>
      <c r="H25" s="3">
        <v>29.464790000000001</v>
      </c>
      <c r="I25" s="3" t="s">
        <v>200</v>
      </c>
      <c r="J25" s="3" t="s">
        <v>200</v>
      </c>
      <c r="K25" s="3" t="s">
        <v>200</v>
      </c>
      <c r="L25" s="3" t="s">
        <v>200</v>
      </c>
      <c r="M25" s="3" t="s">
        <v>200</v>
      </c>
      <c r="N25" s="3"/>
      <c r="O25" s="3"/>
    </row>
    <row r="26" spans="1:15" x14ac:dyDescent="0.25">
      <c r="A26" s="3" t="s">
        <v>207</v>
      </c>
      <c r="B26" s="3" t="s">
        <v>210</v>
      </c>
      <c r="C26" s="3" t="s">
        <v>200</v>
      </c>
      <c r="D26" s="3" t="s">
        <v>200</v>
      </c>
      <c r="E26" s="3" t="s">
        <v>200</v>
      </c>
      <c r="F26" s="3" t="s">
        <v>200</v>
      </c>
      <c r="G26" s="3">
        <v>76.244320000000002</v>
      </c>
      <c r="H26" s="3">
        <v>78.45523</v>
      </c>
      <c r="I26" s="3">
        <v>79.200550000000007</v>
      </c>
      <c r="J26" s="3" t="s">
        <v>200</v>
      </c>
      <c r="K26" s="3" t="s">
        <v>200</v>
      </c>
      <c r="L26" s="3" t="s">
        <v>200</v>
      </c>
      <c r="M26" s="3" t="s">
        <v>200</v>
      </c>
      <c r="N26" s="3"/>
      <c r="O26" s="3"/>
    </row>
    <row r="27" spans="1:15" x14ac:dyDescent="0.25">
      <c r="A27" s="3" t="s">
        <v>207</v>
      </c>
      <c r="B27" s="3" t="s">
        <v>211</v>
      </c>
      <c r="C27" s="3">
        <v>28.7913</v>
      </c>
      <c r="D27" s="3">
        <v>31.479140000000001</v>
      </c>
      <c r="E27" s="3">
        <v>33.464260000000003</v>
      </c>
      <c r="F27" s="3">
        <v>37.700960000000002</v>
      </c>
      <c r="G27" s="3">
        <v>36.958410000000001</v>
      </c>
      <c r="H27" s="3">
        <v>37.658290000000001</v>
      </c>
      <c r="I27" s="3">
        <v>36.029949999999999</v>
      </c>
      <c r="J27" s="3">
        <v>36.558169999999997</v>
      </c>
      <c r="K27" s="3">
        <v>36.996720000000003</v>
      </c>
      <c r="L27" s="3">
        <v>35.473080000000003</v>
      </c>
      <c r="M27" s="3" t="s">
        <v>200</v>
      </c>
      <c r="N27" s="3"/>
      <c r="O27" s="3"/>
    </row>
    <row r="28" spans="1:15" x14ac:dyDescent="0.25">
      <c r="A28" s="3" t="s">
        <v>207</v>
      </c>
      <c r="B28" s="3" t="s">
        <v>212</v>
      </c>
      <c r="C28" s="3">
        <v>81.943179999999998</v>
      </c>
      <c r="D28" s="3">
        <v>84.680980000000005</v>
      </c>
      <c r="E28" s="3">
        <v>82.340260000000001</v>
      </c>
      <c r="F28" s="3">
        <v>84.594840000000005</v>
      </c>
      <c r="G28" s="3">
        <v>85.882050000000007</v>
      </c>
      <c r="H28" s="3">
        <v>84.167829999999995</v>
      </c>
      <c r="I28" s="3">
        <v>88.490030000000004</v>
      </c>
      <c r="J28" s="3">
        <v>84.17671</v>
      </c>
      <c r="K28" s="3">
        <v>86.753649999999993</v>
      </c>
      <c r="L28" s="3">
        <v>89.21405</v>
      </c>
      <c r="M28" s="3" t="s">
        <v>200</v>
      </c>
      <c r="N28" s="3"/>
      <c r="O28" s="3"/>
    </row>
    <row r="29" spans="1:15" x14ac:dyDescent="0.25">
      <c r="A29" s="3" t="s">
        <v>207</v>
      </c>
      <c r="B29" s="3" t="s">
        <v>213</v>
      </c>
      <c r="C29" s="3" t="s">
        <v>200</v>
      </c>
      <c r="D29" s="3" t="s">
        <v>200</v>
      </c>
      <c r="E29" s="3">
        <v>36.103659999999998</v>
      </c>
      <c r="F29" s="3" t="s">
        <v>200</v>
      </c>
      <c r="G29" s="3">
        <v>35.79786</v>
      </c>
      <c r="H29" s="3">
        <v>34.74532</v>
      </c>
      <c r="I29" s="3">
        <v>35.244660000000003</v>
      </c>
      <c r="J29" s="3">
        <v>37.663730000000001</v>
      </c>
      <c r="K29" s="3">
        <v>36.794670000000004</v>
      </c>
      <c r="L29" s="3">
        <v>42.49868</v>
      </c>
      <c r="M29" s="3" t="s">
        <v>200</v>
      </c>
      <c r="N29" s="3"/>
      <c r="O29" s="3"/>
    </row>
    <row r="30" spans="1:15" x14ac:dyDescent="0.25">
      <c r="A30" s="3" t="s">
        <v>207</v>
      </c>
      <c r="B30" s="3" t="s">
        <v>214</v>
      </c>
      <c r="C30" s="3">
        <v>108.742</v>
      </c>
      <c r="D30" s="3">
        <v>109.06411</v>
      </c>
      <c r="E30" s="3" t="s">
        <v>200</v>
      </c>
      <c r="F30" s="3">
        <v>106.08159999999999</v>
      </c>
      <c r="G30" s="3">
        <v>109.13312999999999</v>
      </c>
      <c r="H30" s="3">
        <v>110.50584000000001</v>
      </c>
      <c r="I30" s="3">
        <v>110.89342000000001</v>
      </c>
      <c r="J30" s="3">
        <v>107.24299000000001</v>
      </c>
      <c r="K30" s="3">
        <v>108.44749</v>
      </c>
      <c r="L30" s="3">
        <v>110.16200000000001</v>
      </c>
      <c r="M30" s="3" t="s">
        <v>200</v>
      </c>
      <c r="N30" s="3"/>
      <c r="O30" s="3"/>
    </row>
    <row r="31" spans="1:15" x14ac:dyDescent="0.25">
      <c r="A31" s="3" t="s">
        <v>207</v>
      </c>
      <c r="B31" s="3" t="s">
        <v>215</v>
      </c>
      <c r="C31" s="3" t="s">
        <v>200</v>
      </c>
      <c r="D31" s="3">
        <v>18.00301</v>
      </c>
      <c r="E31" s="3" t="s">
        <v>200</v>
      </c>
      <c r="F31" s="3" t="s">
        <v>200</v>
      </c>
      <c r="G31" s="3" t="s">
        <v>200</v>
      </c>
      <c r="H31" s="3" t="s">
        <v>200</v>
      </c>
      <c r="I31" s="3" t="s">
        <v>200</v>
      </c>
      <c r="J31" s="3" t="s">
        <v>200</v>
      </c>
      <c r="K31" s="3" t="s">
        <v>200</v>
      </c>
      <c r="L31" s="3" t="s">
        <v>200</v>
      </c>
      <c r="M31" s="3" t="s">
        <v>200</v>
      </c>
      <c r="N31" s="3"/>
      <c r="O31" s="3"/>
    </row>
    <row r="32" spans="1:15" x14ac:dyDescent="0.25">
      <c r="A32" s="3" t="s">
        <v>207</v>
      </c>
      <c r="B32" s="3" t="s">
        <v>261</v>
      </c>
      <c r="C32" s="3">
        <v>52.133740000000003</v>
      </c>
      <c r="D32" s="3" t="s">
        <v>200</v>
      </c>
      <c r="E32" s="3" t="s">
        <v>200</v>
      </c>
      <c r="F32" s="3">
        <v>51.306310000000003</v>
      </c>
      <c r="G32" s="3">
        <v>50.467059999999996</v>
      </c>
      <c r="H32" s="3">
        <v>50.89978</v>
      </c>
      <c r="I32" s="3">
        <v>49.745089999999998</v>
      </c>
      <c r="J32" s="3">
        <v>57.542000000000002</v>
      </c>
      <c r="K32" s="3" t="s">
        <v>200</v>
      </c>
      <c r="L32" s="3" t="s">
        <v>200</v>
      </c>
      <c r="M32" s="3">
        <v>0</v>
      </c>
      <c r="N32" s="3"/>
      <c r="O32" s="3"/>
    </row>
    <row r="33" spans="1:15" x14ac:dyDescent="0.25">
      <c r="A33" s="3" t="s">
        <v>207</v>
      </c>
      <c r="B33" s="3" t="s">
        <v>216</v>
      </c>
      <c r="C33" s="3">
        <v>27.99541</v>
      </c>
      <c r="D33" s="3">
        <v>27.108889999999999</v>
      </c>
      <c r="E33" s="3">
        <v>25.757359999999998</v>
      </c>
      <c r="F33" s="3">
        <v>29.681439999999998</v>
      </c>
      <c r="G33" s="3">
        <v>30.054510000000001</v>
      </c>
      <c r="H33" s="3" t="s">
        <v>200</v>
      </c>
      <c r="I33" s="3">
        <v>28.861740000000001</v>
      </c>
      <c r="J33" s="3">
        <v>26.42558</v>
      </c>
      <c r="K33" s="3" t="s">
        <v>200</v>
      </c>
      <c r="L33" s="3" t="s">
        <v>200</v>
      </c>
      <c r="M33" s="3" t="s">
        <v>200</v>
      </c>
      <c r="N33" s="3"/>
      <c r="O33" s="3"/>
    </row>
    <row r="34" spans="1:15" x14ac:dyDescent="0.25">
      <c r="A34" s="3" t="s">
        <v>207</v>
      </c>
      <c r="B34" s="3" t="s">
        <v>217</v>
      </c>
      <c r="C34" s="3" t="s">
        <v>200</v>
      </c>
      <c r="D34" s="3" t="s">
        <v>200</v>
      </c>
      <c r="E34" s="3">
        <v>40.440179999999998</v>
      </c>
      <c r="F34" s="3">
        <v>36.223300000000002</v>
      </c>
      <c r="G34" s="3" t="s">
        <v>200</v>
      </c>
      <c r="H34" s="3" t="s">
        <v>200</v>
      </c>
      <c r="I34" s="3">
        <v>30.80284</v>
      </c>
      <c r="J34" s="3" t="s">
        <v>200</v>
      </c>
      <c r="K34" s="3">
        <v>29.56954</v>
      </c>
      <c r="L34" s="3" t="s">
        <v>200</v>
      </c>
      <c r="M34" s="3" t="s">
        <v>200</v>
      </c>
      <c r="N34" s="3"/>
      <c r="O34" s="3"/>
    </row>
    <row r="35" spans="1:15" x14ac:dyDescent="0.25">
      <c r="A35" s="3" t="s">
        <v>218</v>
      </c>
      <c r="B35" s="3" t="s">
        <v>246</v>
      </c>
      <c r="C35" s="3">
        <v>58.27984</v>
      </c>
      <c r="D35" s="3">
        <v>70.434849999999997</v>
      </c>
      <c r="E35" s="3">
        <v>114.63423</v>
      </c>
      <c r="F35" s="3">
        <v>85.263350000000003</v>
      </c>
      <c r="G35" s="3">
        <v>79.294110000000003</v>
      </c>
      <c r="H35" s="3">
        <v>76.151439999999994</v>
      </c>
      <c r="I35" s="3">
        <v>79.134799999999998</v>
      </c>
      <c r="J35" s="3" t="s">
        <v>200</v>
      </c>
      <c r="K35" s="3">
        <v>84.641310000000004</v>
      </c>
      <c r="L35" s="3">
        <v>82.921449999999993</v>
      </c>
      <c r="M35" s="3" t="s">
        <v>200</v>
      </c>
      <c r="N35" s="3"/>
      <c r="O35" s="3"/>
    </row>
    <row r="36" spans="1:15" x14ac:dyDescent="0.25">
      <c r="A36" s="3" t="s">
        <v>218</v>
      </c>
      <c r="B36" s="3" t="s">
        <v>219</v>
      </c>
      <c r="C36" s="3" t="s">
        <v>200</v>
      </c>
      <c r="D36" s="3" t="s">
        <v>200</v>
      </c>
      <c r="E36" s="3" t="s">
        <v>200</v>
      </c>
      <c r="F36" s="3">
        <v>77.67756</v>
      </c>
      <c r="G36" s="3">
        <v>77.205719999999999</v>
      </c>
      <c r="H36" s="3" t="s">
        <v>200</v>
      </c>
      <c r="I36" s="3">
        <v>83.542320000000004</v>
      </c>
      <c r="J36" s="3">
        <v>82.395740000000004</v>
      </c>
      <c r="K36" s="3">
        <v>84.576830000000001</v>
      </c>
      <c r="L36" s="3">
        <v>88.417829999999995</v>
      </c>
      <c r="M36" s="3" t="s">
        <v>200</v>
      </c>
      <c r="N36" s="3"/>
      <c r="O36" s="3"/>
    </row>
    <row r="37" spans="1:15" x14ac:dyDescent="0.25">
      <c r="A37" s="3" t="s">
        <v>218</v>
      </c>
      <c r="B37" s="3" t="s">
        <v>247</v>
      </c>
      <c r="C37" s="3" t="s">
        <v>200</v>
      </c>
      <c r="D37" s="3" t="s">
        <v>200</v>
      </c>
      <c r="E37" s="3">
        <v>20.29693</v>
      </c>
      <c r="F37" s="3" t="s">
        <v>200</v>
      </c>
      <c r="G37" s="3">
        <v>29.549199999999999</v>
      </c>
      <c r="H37" s="3">
        <v>32.367139999999999</v>
      </c>
      <c r="I37" s="3">
        <v>29.440300000000001</v>
      </c>
      <c r="J37" s="3">
        <v>36.326300000000003</v>
      </c>
      <c r="K37" s="3">
        <v>41.852269999999997</v>
      </c>
      <c r="L37" s="3">
        <v>45.94229</v>
      </c>
      <c r="M37" s="3" t="s">
        <v>200</v>
      </c>
      <c r="N37" s="3"/>
      <c r="O37" s="3"/>
    </row>
    <row r="38" spans="1:15" x14ac:dyDescent="0.25">
      <c r="A38" s="3" t="s">
        <v>218</v>
      </c>
      <c r="B38" s="3" t="s">
        <v>220</v>
      </c>
      <c r="C38" s="3">
        <v>59.967820000000003</v>
      </c>
      <c r="D38" s="3">
        <v>61.533650000000002</v>
      </c>
      <c r="E38" s="3">
        <v>63.30104</v>
      </c>
      <c r="F38" s="3">
        <v>65.832059999999998</v>
      </c>
      <c r="G38" s="3">
        <v>68.490600000000001</v>
      </c>
      <c r="H38" s="3">
        <v>70.657619999999994</v>
      </c>
      <c r="I38" s="3">
        <v>67.970079999999996</v>
      </c>
      <c r="J38" s="3">
        <v>65.010040000000004</v>
      </c>
      <c r="K38" s="3">
        <v>64.918279999999996</v>
      </c>
      <c r="L38" s="3">
        <v>64.407079999999993</v>
      </c>
      <c r="M38" s="3" t="s">
        <v>200</v>
      </c>
      <c r="N38" s="3"/>
      <c r="O38" s="3"/>
    </row>
    <row r="39" spans="1:15" x14ac:dyDescent="0.25">
      <c r="A39" s="3" t="s">
        <v>218</v>
      </c>
      <c r="B39" s="3" t="s">
        <v>221</v>
      </c>
      <c r="C39" s="3">
        <v>73.99821</v>
      </c>
      <c r="D39" s="3" t="s">
        <v>200</v>
      </c>
      <c r="E39" s="3" t="s">
        <v>200</v>
      </c>
      <c r="F39" s="3">
        <v>70.034279999999995</v>
      </c>
      <c r="G39" s="3">
        <v>71.931070000000005</v>
      </c>
      <c r="H39" s="3">
        <v>70.775819999999996</v>
      </c>
      <c r="I39" s="3" t="s">
        <v>200</v>
      </c>
      <c r="J39" s="3">
        <v>73.332099999999997</v>
      </c>
      <c r="K39" s="3">
        <v>77.383970000000005</v>
      </c>
      <c r="L39" s="3" t="s">
        <v>200</v>
      </c>
      <c r="M39" s="3" t="s">
        <v>200</v>
      </c>
      <c r="N39" s="3"/>
      <c r="O39" s="3"/>
    </row>
    <row r="40" spans="1:15" x14ac:dyDescent="0.25">
      <c r="A40" s="3" t="s">
        <v>222</v>
      </c>
      <c r="B40" s="3" t="s">
        <v>223</v>
      </c>
      <c r="C40" s="3" t="s">
        <v>200</v>
      </c>
      <c r="D40" s="3">
        <v>20.73882</v>
      </c>
      <c r="E40" s="3" t="s">
        <v>200</v>
      </c>
      <c r="F40" s="3" t="s">
        <v>200</v>
      </c>
      <c r="G40" s="3" t="s">
        <v>200</v>
      </c>
      <c r="H40" s="3" t="s">
        <v>200</v>
      </c>
      <c r="I40" s="3" t="s">
        <v>200</v>
      </c>
      <c r="J40" s="3" t="s">
        <v>200</v>
      </c>
      <c r="K40" s="3" t="s">
        <v>200</v>
      </c>
      <c r="L40" s="3" t="s">
        <v>200</v>
      </c>
      <c r="M40" s="3" t="s">
        <v>200</v>
      </c>
      <c r="N40" s="3"/>
      <c r="O40" s="3"/>
    </row>
    <row r="41" spans="1:15" x14ac:dyDescent="0.25">
      <c r="A41" s="3" t="s">
        <v>222</v>
      </c>
      <c r="B41" s="3" t="s">
        <v>224</v>
      </c>
      <c r="C41" s="3" t="s">
        <v>200</v>
      </c>
      <c r="D41" s="3" t="s">
        <v>200</v>
      </c>
      <c r="E41" s="3">
        <v>95.468540000000004</v>
      </c>
      <c r="F41" s="3">
        <v>93.873339999999999</v>
      </c>
      <c r="G41" s="3">
        <v>98.003209999999996</v>
      </c>
      <c r="H41" s="3" t="s">
        <v>200</v>
      </c>
      <c r="I41" s="3" t="s">
        <v>200</v>
      </c>
      <c r="J41" s="3" t="s">
        <v>200</v>
      </c>
      <c r="K41" s="3" t="s">
        <v>200</v>
      </c>
      <c r="L41" s="3" t="s">
        <v>200</v>
      </c>
      <c r="M41" s="3" t="s">
        <v>200</v>
      </c>
      <c r="N41" s="3"/>
      <c r="O41" s="3"/>
    </row>
    <row r="42" spans="1:15" x14ac:dyDescent="0.25">
      <c r="A42" s="3" t="s">
        <v>222</v>
      </c>
      <c r="B42" s="3" t="s">
        <v>225</v>
      </c>
      <c r="C42" s="3">
        <v>52.606929999999998</v>
      </c>
      <c r="D42" s="3">
        <v>51.816890000000001</v>
      </c>
      <c r="E42" s="3">
        <v>51.964640000000003</v>
      </c>
      <c r="F42" s="3">
        <v>55.34272</v>
      </c>
      <c r="G42" s="3">
        <v>53.125</v>
      </c>
      <c r="H42" s="3">
        <v>53.19012</v>
      </c>
      <c r="I42" s="3">
        <v>62.66104</v>
      </c>
      <c r="J42" s="3">
        <v>67.448520000000002</v>
      </c>
      <c r="K42" s="3">
        <v>54.04645</v>
      </c>
      <c r="L42" s="3" t="s">
        <v>200</v>
      </c>
      <c r="M42" s="3" t="s">
        <v>200</v>
      </c>
      <c r="N42" s="3"/>
      <c r="O42" s="3"/>
    </row>
    <row r="43" spans="1:15" x14ac:dyDescent="0.25">
      <c r="A43" s="3" t="s">
        <v>222</v>
      </c>
      <c r="B43" s="3" t="s">
        <v>226</v>
      </c>
      <c r="C43" s="3">
        <v>45.239269999999998</v>
      </c>
      <c r="D43" s="3" t="s">
        <v>200</v>
      </c>
      <c r="E43" s="3">
        <v>48.753390000000003</v>
      </c>
      <c r="F43" s="3">
        <v>48.564109999999999</v>
      </c>
      <c r="G43" s="3">
        <v>49.92154</v>
      </c>
      <c r="H43" s="3" t="s">
        <v>200</v>
      </c>
      <c r="I43" s="3">
        <v>46.928069999999998</v>
      </c>
      <c r="J43" s="3">
        <v>47.377800000000001</v>
      </c>
      <c r="K43" s="3" t="s">
        <v>200</v>
      </c>
      <c r="L43" s="3" t="s">
        <v>200</v>
      </c>
      <c r="M43" s="3" t="s">
        <v>200</v>
      </c>
      <c r="N43" s="3"/>
      <c r="O43" s="3"/>
    </row>
    <row r="44" spans="1:15" x14ac:dyDescent="0.25">
      <c r="A44" s="3" t="s">
        <v>222</v>
      </c>
      <c r="B44" s="3" t="s">
        <v>248</v>
      </c>
      <c r="C44" s="3">
        <v>19.493040000000001</v>
      </c>
      <c r="D44" s="3">
        <v>19.852329999999998</v>
      </c>
      <c r="E44" s="3">
        <v>19.415579999999999</v>
      </c>
      <c r="F44" s="3">
        <v>21.55753</v>
      </c>
      <c r="G44" s="3" t="s">
        <v>200</v>
      </c>
      <c r="H44" s="3" t="s">
        <v>200</v>
      </c>
      <c r="I44" s="3" t="s">
        <v>200</v>
      </c>
      <c r="J44" s="3" t="s">
        <v>200</v>
      </c>
      <c r="K44" s="3" t="s">
        <v>200</v>
      </c>
      <c r="L44" s="3" t="s">
        <v>200</v>
      </c>
      <c r="M44" s="3" t="s">
        <v>200</v>
      </c>
      <c r="N44" s="3"/>
      <c r="O44" s="3"/>
    </row>
    <row r="45" spans="1:15" x14ac:dyDescent="0.25">
      <c r="A45" s="3" t="s">
        <v>222</v>
      </c>
      <c r="B45" s="3" t="s">
        <v>249</v>
      </c>
      <c r="C45" s="3">
        <v>21.11233</v>
      </c>
      <c r="D45" s="3">
        <v>22.771750000000001</v>
      </c>
      <c r="E45" s="3">
        <v>22.65269</v>
      </c>
      <c r="F45" s="3">
        <v>22.984529999999999</v>
      </c>
      <c r="G45" s="3">
        <v>22.604880000000001</v>
      </c>
      <c r="H45" s="3">
        <v>22.949380000000001</v>
      </c>
      <c r="I45" s="3" t="s">
        <v>200</v>
      </c>
      <c r="J45" s="3">
        <v>22.817430000000002</v>
      </c>
      <c r="K45" s="3" t="s">
        <v>200</v>
      </c>
      <c r="L45" s="3">
        <v>24.234030000000001</v>
      </c>
      <c r="M45" s="3" t="s">
        <v>200</v>
      </c>
      <c r="N45" s="3"/>
      <c r="O45" s="3"/>
    </row>
    <row r="46" spans="1:15" x14ac:dyDescent="0.25">
      <c r="A46" s="3" t="s">
        <v>222</v>
      </c>
      <c r="B46" s="3" t="s">
        <v>250</v>
      </c>
      <c r="C46" s="3">
        <v>60.825090000000003</v>
      </c>
      <c r="D46" s="3" t="s">
        <v>200</v>
      </c>
      <c r="E46" s="3">
        <v>60.972839999999998</v>
      </c>
      <c r="F46" s="3">
        <v>62.110439999999997</v>
      </c>
      <c r="G46" s="3" t="s">
        <v>200</v>
      </c>
      <c r="H46" s="3" t="s">
        <v>200</v>
      </c>
      <c r="I46" s="3" t="s">
        <v>200</v>
      </c>
      <c r="J46" s="3">
        <v>76.707669999999993</v>
      </c>
      <c r="K46" s="3" t="s">
        <v>200</v>
      </c>
      <c r="L46" s="3" t="s">
        <v>200</v>
      </c>
      <c r="M46" s="3" t="s">
        <v>200</v>
      </c>
      <c r="N46" s="3"/>
      <c r="O46" s="3"/>
    </row>
    <row r="47" spans="1:15" x14ac:dyDescent="0.25">
      <c r="A47" s="3" t="s">
        <v>222</v>
      </c>
      <c r="B47" s="3" t="s">
        <v>266</v>
      </c>
      <c r="C47" s="3" t="s">
        <v>200</v>
      </c>
      <c r="D47" s="3" t="s">
        <v>200</v>
      </c>
      <c r="E47" s="3" t="s">
        <v>200</v>
      </c>
      <c r="F47" s="3" t="s">
        <v>200</v>
      </c>
      <c r="G47" s="3" t="s">
        <v>200</v>
      </c>
      <c r="H47" s="3" t="s">
        <v>200</v>
      </c>
      <c r="I47" s="3">
        <v>80.76885</v>
      </c>
      <c r="J47" s="3" t="s">
        <v>200</v>
      </c>
      <c r="K47" s="3">
        <v>80.033230000000003</v>
      </c>
      <c r="L47" s="3" t="s">
        <v>200</v>
      </c>
      <c r="M47" s="3" t="s">
        <v>200</v>
      </c>
      <c r="N47" s="3"/>
      <c r="O47" s="3"/>
    </row>
    <row r="48" spans="1:15" x14ac:dyDescent="0.25">
      <c r="A48" s="3" t="s">
        <v>222</v>
      </c>
      <c r="B48" s="3" t="s">
        <v>251</v>
      </c>
      <c r="C48" s="3">
        <v>59.82199</v>
      </c>
      <c r="D48" s="3">
        <v>57.443939999999998</v>
      </c>
      <c r="E48" s="3">
        <v>55.333069999999999</v>
      </c>
      <c r="F48" s="3">
        <v>54.76887</v>
      </c>
      <c r="G48" s="3" t="s">
        <v>200</v>
      </c>
      <c r="H48" s="3" t="s">
        <v>200</v>
      </c>
      <c r="I48" s="3" t="s">
        <v>200</v>
      </c>
      <c r="J48" s="3" t="s">
        <v>200</v>
      </c>
      <c r="K48" s="3" t="s">
        <v>200</v>
      </c>
      <c r="L48" s="3" t="s">
        <v>200</v>
      </c>
      <c r="M48" s="3" t="s">
        <v>200</v>
      </c>
      <c r="N48" s="3"/>
      <c r="O48" s="3"/>
    </row>
    <row r="49" spans="1:15" x14ac:dyDescent="0.25">
      <c r="A49" s="3" t="s">
        <v>222</v>
      </c>
      <c r="B49" s="3" t="s">
        <v>227</v>
      </c>
      <c r="C49" s="3" t="s">
        <v>200</v>
      </c>
      <c r="D49" s="3" t="s">
        <v>200</v>
      </c>
      <c r="E49" s="3">
        <v>69.945300000000003</v>
      </c>
      <c r="F49" s="3">
        <v>71.127589999999998</v>
      </c>
      <c r="G49" s="3" t="s">
        <v>200</v>
      </c>
      <c r="H49" s="3" t="s">
        <v>200</v>
      </c>
      <c r="I49" s="3" t="s">
        <v>200</v>
      </c>
      <c r="J49" s="3" t="s">
        <v>200</v>
      </c>
      <c r="K49" s="3" t="s">
        <v>200</v>
      </c>
      <c r="L49" s="3" t="s">
        <v>200</v>
      </c>
      <c r="M49" s="3" t="s">
        <v>200</v>
      </c>
      <c r="N49" s="3"/>
      <c r="O49" s="3"/>
    </row>
    <row r="50" spans="1:15" x14ac:dyDescent="0.25">
      <c r="A50" s="3" t="s">
        <v>228</v>
      </c>
      <c r="B50" s="3" t="s">
        <v>229</v>
      </c>
      <c r="C50" s="3" t="s">
        <v>200</v>
      </c>
      <c r="D50" s="3">
        <v>37.39508</v>
      </c>
      <c r="E50" s="3" t="s">
        <v>200</v>
      </c>
      <c r="F50" s="3">
        <v>46.564929999999997</v>
      </c>
      <c r="G50" s="3">
        <v>43.177329999999998</v>
      </c>
      <c r="H50" s="3">
        <v>45.100230000000003</v>
      </c>
      <c r="I50" s="3">
        <v>45.847200000000001</v>
      </c>
      <c r="J50" s="3" t="s">
        <v>200</v>
      </c>
      <c r="K50" s="3" t="s">
        <v>200</v>
      </c>
      <c r="L50" s="3" t="s">
        <v>200</v>
      </c>
      <c r="M50" s="3" t="s">
        <v>200</v>
      </c>
      <c r="N50" s="3"/>
      <c r="O50" s="3"/>
    </row>
    <row r="51" spans="1:15" x14ac:dyDescent="0.25">
      <c r="A51" s="3" t="s">
        <v>228</v>
      </c>
      <c r="B51" s="3" t="s">
        <v>230</v>
      </c>
      <c r="C51" s="3">
        <v>16.43927</v>
      </c>
      <c r="D51" s="3">
        <v>18.066269999999999</v>
      </c>
      <c r="E51" s="3">
        <v>20.152920000000002</v>
      </c>
      <c r="F51" s="3">
        <v>21.465160000000001</v>
      </c>
      <c r="G51" s="3">
        <v>24.725200000000001</v>
      </c>
      <c r="H51" s="3">
        <v>27.011579999999999</v>
      </c>
      <c r="I51" s="3">
        <v>30.144259999999999</v>
      </c>
      <c r="J51" s="3">
        <v>37.009369999999997</v>
      </c>
      <c r="K51" s="3">
        <v>42.974879999999999</v>
      </c>
      <c r="L51" s="3">
        <v>41.36985</v>
      </c>
      <c r="M51" s="3" t="s">
        <v>200</v>
      </c>
      <c r="N51" s="3"/>
      <c r="O51" s="3"/>
    </row>
    <row r="52" spans="1:15" x14ac:dyDescent="0.25">
      <c r="A52" s="3" t="s">
        <v>228</v>
      </c>
      <c r="B52" s="3" t="s">
        <v>231</v>
      </c>
      <c r="C52" s="3">
        <v>72.744230000000002</v>
      </c>
      <c r="D52" s="3">
        <v>80.620289999999997</v>
      </c>
      <c r="E52" s="3">
        <v>80.771699999999996</v>
      </c>
      <c r="F52" s="3">
        <v>80.526020000000003</v>
      </c>
      <c r="G52" s="3">
        <v>78.054910000000007</v>
      </c>
      <c r="H52" s="3">
        <v>77.161990000000003</v>
      </c>
      <c r="I52" s="3">
        <v>79.169899999999998</v>
      </c>
      <c r="J52" s="3">
        <v>81.304220000000001</v>
      </c>
      <c r="K52" s="3">
        <v>68.223200000000006</v>
      </c>
      <c r="L52" s="3" t="s">
        <v>200</v>
      </c>
      <c r="M52" s="3" t="s">
        <v>200</v>
      </c>
      <c r="N52" s="3"/>
      <c r="O52" s="3"/>
    </row>
    <row r="53" spans="1:15" x14ac:dyDescent="0.25">
      <c r="A53" s="3" t="s">
        <v>228</v>
      </c>
      <c r="B53" s="3" t="s">
        <v>232</v>
      </c>
      <c r="C53" s="3" t="s">
        <v>200</v>
      </c>
      <c r="D53" s="3">
        <v>27.760590000000001</v>
      </c>
      <c r="E53" s="3">
        <v>31.021100000000001</v>
      </c>
      <c r="F53" s="3" t="s">
        <v>200</v>
      </c>
      <c r="G53" s="3">
        <v>31.68722</v>
      </c>
      <c r="H53" s="3">
        <v>33.997869999999999</v>
      </c>
      <c r="I53" s="3">
        <v>38.631390000000003</v>
      </c>
      <c r="J53" s="3">
        <v>45.812919999999998</v>
      </c>
      <c r="K53" s="3">
        <v>49.357599999999998</v>
      </c>
      <c r="L53" s="3">
        <v>52.584400000000002</v>
      </c>
      <c r="M53" s="3" t="s">
        <v>200</v>
      </c>
      <c r="N53" s="3"/>
      <c r="O53" s="3"/>
    </row>
    <row r="54" spans="1:15" x14ac:dyDescent="0.25">
      <c r="A54" s="3" t="s">
        <v>228</v>
      </c>
      <c r="B54" s="3" t="s">
        <v>233</v>
      </c>
      <c r="C54" s="3">
        <v>52.143889999999999</v>
      </c>
      <c r="D54" s="3">
        <v>56.301389999999998</v>
      </c>
      <c r="E54" s="3">
        <v>58.101660000000003</v>
      </c>
      <c r="F54" s="3">
        <v>58.798639999999999</v>
      </c>
      <c r="G54" s="3">
        <v>59.209000000000003</v>
      </c>
      <c r="H54" s="3" t="s">
        <v>200</v>
      </c>
      <c r="I54" s="3" t="s">
        <v>200</v>
      </c>
      <c r="J54" s="3" t="s">
        <v>200</v>
      </c>
      <c r="K54" s="3" t="s">
        <v>200</v>
      </c>
      <c r="L54" s="3">
        <v>56.012340000000002</v>
      </c>
      <c r="M54" s="3" t="s">
        <v>200</v>
      </c>
      <c r="N54" s="3"/>
      <c r="O54" s="3"/>
    </row>
    <row r="55" spans="1:15" x14ac:dyDescent="0.25">
      <c r="A55" s="3" t="s">
        <v>228</v>
      </c>
      <c r="B55" s="3" t="s">
        <v>234</v>
      </c>
      <c r="C55" s="3" t="s">
        <v>200</v>
      </c>
      <c r="D55" s="3">
        <v>64.426140000000004</v>
      </c>
      <c r="E55" s="3">
        <v>63.262219999999999</v>
      </c>
      <c r="F55" s="3">
        <v>66.30104</v>
      </c>
      <c r="G55" s="3">
        <v>65.557220000000001</v>
      </c>
      <c r="H55" s="3">
        <v>74.098680000000002</v>
      </c>
      <c r="I55" s="3" t="s">
        <v>200</v>
      </c>
      <c r="J55" s="3">
        <v>73.452600000000004</v>
      </c>
      <c r="K55" s="3">
        <v>78.041679999999999</v>
      </c>
      <c r="L55" s="3">
        <v>78.176779999999994</v>
      </c>
      <c r="M55" s="3" t="s">
        <v>200</v>
      </c>
      <c r="N55" s="3"/>
      <c r="O55" s="3"/>
    </row>
    <row r="56" spans="1:15" x14ac:dyDescent="0.25">
      <c r="A56" s="3" t="s">
        <v>228</v>
      </c>
      <c r="B56" s="3" t="s">
        <v>252</v>
      </c>
      <c r="C56" s="3">
        <v>35.332830000000001</v>
      </c>
      <c r="D56" s="3">
        <v>31.00712</v>
      </c>
      <c r="E56" s="3">
        <v>35.794139999999999</v>
      </c>
      <c r="F56" s="3">
        <v>36.273850000000003</v>
      </c>
      <c r="G56" s="3">
        <v>35.411180000000002</v>
      </c>
      <c r="H56" s="3" t="s">
        <v>200</v>
      </c>
      <c r="I56" s="3" t="s">
        <v>200</v>
      </c>
      <c r="J56" s="3" t="s">
        <v>200</v>
      </c>
      <c r="K56" s="3" t="s">
        <v>200</v>
      </c>
      <c r="L56" s="3" t="s">
        <v>200</v>
      </c>
      <c r="M56" s="3" t="s">
        <v>200</v>
      </c>
      <c r="N56" s="3"/>
      <c r="O56" s="3"/>
    </row>
    <row r="57" spans="1:15" x14ac:dyDescent="0.25">
      <c r="A57" s="3" t="s">
        <v>228</v>
      </c>
      <c r="B57" s="3" t="s">
        <v>235</v>
      </c>
      <c r="C57" s="3">
        <v>36.791699999999999</v>
      </c>
      <c r="D57" s="3" t="s">
        <v>200</v>
      </c>
      <c r="E57" s="3" t="s">
        <v>200</v>
      </c>
      <c r="F57" s="3" t="s">
        <v>200</v>
      </c>
      <c r="G57" s="3" t="s">
        <v>200</v>
      </c>
      <c r="H57" s="3" t="s">
        <v>200</v>
      </c>
      <c r="I57" s="3" t="s">
        <v>200</v>
      </c>
      <c r="J57" s="3" t="s">
        <v>200</v>
      </c>
      <c r="K57" s="3" t="s">
        <v>200</v>
      </c>
      <c r="L57" s="3" t="s">
        <v>200</v>
      </c>
      <c r="M57" s="3" t="s">
        <v>200</v>
      </c>
      <c r="N57" s="3"/>
      <c r="O57" s="3"/>
    </row>
    <row r="58" spans="1:15" x14ac:dyDescent="0.25">
      <c r="A58" s="3" t="s">
        <v>228</v>
      </c>
      <c r="B58" s="3" t="s">
        <v>236</v>
      </c>
      <c r="C58" s="3" t="s">
        <v>200</v>
      </c>
      <c r="D58" s="3">
        <v>43.13897</v>
      </c>
      <c r="E58" s="3" t="s">
        <v>200</v>
      </c>
      <c r="F58" s="3" t="s">
        <v>200</v>
      </c>
      <c r="G58" s="3">
        <v>37.875979999999998</v>
      </c>
      <c r="H58" s="3" t="s">
        <v>200</v>
      </c>
      <c r="I58" s="3" t="s">
        <v>200</v>
      </c>
      <c r="J58" s="3">
        <v>44.213659999999997</v>
      </c>
      <c r="K58" s="3" t="s">
        <v>200</v>
      </c>
      <c r="L58" s="3" t="s">
        <v>200</v>
      </c>
      <c r="M58" s="3" t="s">
        <v>200</v>
      </c>
      <c r="N58" s="3"/>
      <c r="O58" s="3"/>
    </row>
    <row r="59" spans="1:15" x14ac:dyDescent="0.25">
      <c r="A59" s="3" t="s">
        <v>228</v>
      </c>
      <c r="B59" s="3" t="s">
        <v>237</v>
      </c>
      <c r="C59" s="3">
        <v>36.11354</v>
      </c>
      <c r="D59" s="3">
        <v>40.032179999999997</v>
      </c>
      <c r="E59" s="3" t="s">
        <v>200</v>
      </c>
      <c r="F59" s="3">
        <v>30.145890000000001</v>
      </c>
      <c r="G59" s="3">
        <v>33.355809999999998</v>
      </c>
      <c r="H59" s="3">
        <v>30.805150000000001</v>
      </c>
      <c r="I59" s="3">
        <v>30.616969999999998</v>
      </c>
      <c r="J59" s="3">
        <v>29.698170000000001</v>
      </c>
      <c r="K59" s="3" t="s">
        <v>200</v>
      </c>
      <c r="L59" s="3" t="s">
        <v>200</v>
      </c>
      <c r="M59" s="3" t="s">
        <v>200</v>
      </c>
      <c r="N59" s="3"/>
      <c r="O59" s="3"/>
    </row>
    <row r="60" spans="1:15" x14ac:dyDescent="0.25">
      <c r="A60" s="3" t="s">
        <v>228</v>
      </c>
      <c r="B60" s="3" t="s">
        <v>238</v>
      </c>
      <c r="C60" s="3">
        <v>8.6764299999999999</v>
      </c>
      <c r="D60" s="3">
        <v>9.9989500000000007</v>
      </c>
      <c r="E60" s="3">
        <v>11.52685</v>
      </c>
      <c r="F60" s="3">
        <v>12.04837</v>
      </c>
      <c r="G60" s="3">
        <v>12.214460000000001</v>
      </c>
      <c r="H60" s="3">
        <v>15.26305</v>
      </c>
      <c r="I60" s="3">
        <v>16.55593</v>
      </c>
      <c r="J60" s="3">
        <v>17.789349999999999</v>
      </c>
      <c r="K60" s="3">
        <v>18.9712</v>
      </c>
      <c r="L60" s="3">
        <v>17.657530000000001</v>
      </c>
      <c r="M60" s="3" t="s">
        <v>200</v>
      </c>
      <c r="N60" s="3"/>
      <c r="O60" s="3"/>
    </row>
    <row r="61" spans="1:15" x14ac:dyDescent="0.25">
      <c r="A61" s="3" t="s">
        <v>228</v>
      </c>
      <c r="B61" s="3" t="s">
        <v>253</v>
      </c>
      <c r="C61" s="3">
        <v>47.06915</v>
      </c>
      <c r="D61" s="3" t="s">
        <v>200</v>
      </c>
      <c r="E61" s="3" t="s">
        <v>200</v>
      </c>
      <c r="F61" s="3" t="s">
        <v>200</v>
      </c>
      <c r="G61" s="3" t="s">
        <v>200</v>
      </c>
      <c r="H61" s="3" t="s">
        <v>200</v>
      </c>
      <c r="I61" s="3" t="s">
        <v>200</v>
      </c>
      <c r="J61" s="3" t="s">
        <v>200</v>
      </c>
      <c r="K61" s="3" t="s">
        <v>200</v>
      </c>
      <c r="L61" s="3" t="s">
        <v>200</v>
      </c>
      <c r="M61" s="3" t="s">
        <v>200</v>
      </c>
      <c r="N61" s="3"/>
      <c r="O61" s="3"/>
    </row>
    <row r="62" spans="1:15" x14ac:dyDescent="0.25">
      <c r="A62" s="3" t="s">
        <v>228</v>
      </c>
      <c r="B62" s="3" t="s">
        <v>239</v>
      </c>
      <c r="C62" s="3">
        <v>30.81476</v>
      </c>
      <c r="D62" s="3">
        <v>32.742489999999997</v>
      </c>
      <c r="E62" s="3">
        <v>34.584539999999997</v>
      </c>
      <c r="F62" s="3">
        <v>36.437919999999998</v>
      </c>
      <c r="G62" s="3">
        <v>40.939050000000002</v>
      </c>
      <c r="H62" s="3">
        <v>39.708100000000002</v>
      </c>
      <c r="I62" s="3" t="s">
        <v>200</v>
      </c>
      <c r="J62" s="3" t="s">
        <v>200</v>
      </c>
      <c r="K62" s="3" t="s">
        <v>200</v>
      </c>
      <c r="L62" s="3">
        <v>37.381100000000004</v>
      </c>
      <c r="M62" s="3" t="s">
        <v>200</v>
      </c>
      <c r="N62" s="3"/>
      <c r="O62" s="3"/>
    </row>
    <row r="63" spans="1:15" x14ac:dyDescent="0.25">
      <c r="A63" s="3" t="s">
        <v>228</v>
      </c>
      <c r="B63" s="3" t="s">
        <v>240</v>
      </c>
      <c r="C63" s="3" t="s">
        <v>200</v>
      </c>
      <c r="D63" s="3">
        <v>40.358789999999999</v>
      </c>
      <c r="E63" s="3">
        <v>48.690240000000003</v>
      </c>
      <c r="F63" s="3">
        <v>47.337760000000003</v>
      </c>
      <c r="G63" s="3" t="s">
        <v>200</v>
      </c>
      <c r="H63" s="3">
        <v>46.397559999999999</v>
      </c>
      <c r="I63" s="3">
        <v>56.739440000000002</v>
      </c>
      <c r="J63" s="3">
        <v>50.908619999999999</v>
      </c>
      <c r="K63" s="3">
        <v>51.017339999999997</v>
      </c>
      <c r="L63" s="3">
        <v>72.219160000000002</v>
      </c>
      <c r="M63" s="3" t="s">
        <v>200</v>
      </c>
      <c r="N63" s="3"/>
      <c r="O63" s="3"/>
    </row>
    <row r="64" spans="1:15" x14ac:dyDescent="0.25">
      <c r="A64" s="3" t="s">
        <v>228</v>
      </c>
      <c r="B64" s="3" t="s">
        <v>241</v>
      </c>
      <c r="C64" s="3">
        <v>36.20581</v>
      </c>
      <c r="D64" s="3">
        <v>40.040790000000001</v>
      </c>
      <c r="E64" s="3" t="s">
        <v>200</v>
      </c>
      <c r="F64" s="3">
        <v>39.229579999999999</v>
      </c>
      <c r="G64" s="3">
        <v>37.843299999999999</v>
      </c>
      <c r="H64" s="3">
        <v>40.813560000000003</v>
      </c>
      <c r="I64" s="3">
        <v>42.523600000000002</v>
      </c>
      <c r="J64" s="3">
        <v>46.577579999999998</v>
      </c>
      <c r="K64" s="3">
        <v>47.920520000000003</v>
      </c>
      <c r="L64" s="3">
        <v>50.088970000000003</v>
      </c>
      <c r="M64" s="3" t="s">
        <v>200</v>
      </c>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310</v>
      </c>
    </row>
    <row r="5" spans="1:15" ht="21" x14ac:dyDescent="0.35">
      <c r="A5" s="7" t="s">
        <v>180</v>
      </c>
    </row>
    <row r="6" spans="1:15" x14ac:dyDescent="0.25">
      <c r="A6" t="s">
        <v>311</v>
      </c>
    </row>
    <row r="7" spans="1:15" x14ac:dyDescent="0.25">
      <c r="A7" t="s">
        <v>312</v>
      </c>
    </row>
    <row r="8" spans="1:15" x14ac:dyDescent="0.25">
      <c r="A8" t="s">
        <v>313</v>
      </c>
    </row>
    <row r="9" spans="1:15" x14ac:dyDescent="0.25">
      <c r="A9" t="s">
        <v>318</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13.66643</v>
      </c>
      <c r="D14" s="3">
        <v>15.600250000000001</v>
      </c>
      <c r="E14" s="3">
        <v>17.096209999999999</v>
      </c>
      <c r="F14" s="3">
        <v>21.097200000000001</v>
      </c>
      <c r="G14" s="3">
        <v>24.104130000000001</v>
      </c>
      <c r="H14" s="3">
        <v>31.933710000000001</v>
      </c>
      <c r="I14" s="3">
        <v>37.797139999999999</v>
      </c>
      <c r="J14" s="3">
        <v>42.886380000000003</v>
      </c>
      <c r="K14" s="3">
        <v>35.980989999999998</v>
      </c>
      <c r="L14" s="3">
        <v>33.228619999999999</v>
      </c>
      <c r="M14" s="3" t="s">
        <v>200</v>
      </c>
      <c r="N14" s="3"/>
      <c r="O14" s="3"/>
    </row>
    <row r="15" spans="1:15" x14ac:dyDescent="0.25">
      <c r="A15" s="3" t="s">
        <v>198</v>
      </c>
      <c r="B15" s="3" t="s">
        <v>201</v>
      </c>
      <c r="C15" s="3" t="s">
        <v>200</v>
      </c>
      <c r="D15" s="3">
        <v>39.848230000000001</v>
      </c>
      <c r="E15" s="3" t="s">
        <v>200</v>
      </c>
      <c r="F15" s="3">
        <v>40.8917</v>
      </c>
      <c r="G15" s="3">
        <v>35.635680000000001</v>
      </c>
      <c r="H15" s="3">
        <v>45.827919999999999</v>
      </c>
      <c r="I15" s="3">
        <v>46.649290000000001</v>
      </c>
      <c r="J15" s="3" t="s">
        <v>200</v>
      </c>
      <c r="K15" s="3" t="s">
        <v>200</v>
      </c>
      <c r="L15" s="3" t="s">
        <v>200</v>
      </c>
      <c r="M15" s="3" t="s">
        <v>200</v>
      </c>
      <c r="N15" s="3"/>
      <c r="O15" s="3"/>
    </row>
    <row r="16" spans="1:15" x14ac:dyDescent="0.25">
      <c r="A16" s="3" t="s">
        <v>198</v>
      </c>
      <c r="B16" s="3" t="s">
        <v>265</v>
      </c>
      <c r="C16" s="3" t="s">
        <v>200</v>
      </c>
      <c r="D16" s="3" t="s">
        <v>200</v>
      </c>
      <c r="E16" s="3">
        <v>8.3963599999999996</v>
      </c>
      <c r="F16" s="3" t="s">
        <v>200</v>
      </c>
      <c r="G16" s="3" t="s">
        <v>200</v>
      </c>
      <c r="H16" s="3" t="s">
        <v>200</v>
      </c>
      <c r="I16" s="3">
        <v>7.63584</v>
      </c>
      <c r="J16" s="3" t="s">
        <v>200</v>
      </c>
      <c r="K16" s="3" t="s">
        <v>200</v>
      </c>
      <c r="L16" s="3" t="s">
        <v>200</v>
      </c>
      <c r="M16" s="3" t="s">
        <v>200</v>
      </c>
      <c r="N16" s="3"/>
      <c r="O16" s="3"/>
    </row>
    <row r="17" spans="1:15" x14ac:dyDescent="0.25">
      <c r="A17" s="3" t="s">
        <v>198</v>
      </c>
      <c r="B17" s="3" t="s">
        <v>202</v>
      </c>
      <c r="C17" s="3">
        <v>8.8977500000000003</v>
      </c>
      <c r="D17" s="3">
        <v>9.4409399999999994</v>
      </c>
      <c r="E17" s="3">
        <v>9.0664099999999994</v>
      </c>
      <c r="F17" s="3">
        <v>10.33971</v>
      </c>
      <c r="G17" s="3" t="s">
        <v>200</v>
      </c>
      <c r="H17" s="3">
        <v>8.6251899999999999</v>
      </c>
      <c r="I17" s="3">
        <v>8.4806899999999992</v>
      </c>
      <c r="J17" s="3">
        <v>9.7826299999999993</v>
      </c>
      <c r="K17" s="3">
        <v>9.8926200000000009</v>
      </c>
      <c r="L17" s="3" t="s">
        <v>200</v>
      </c>
      <c r="M17" s="3" t="s">
        <v>200</v>
      </c>
      <c r="N17" s="3"/>
      <c r="O17" s="3"/>
    </row>
    <row r="18" spans="1:15" x14ac:dyDescent="0.25">
      <c r="A18" s="3" t="s">
        <v>198</v>
      </c>
      <c r="B18" s="3" t="s">
        <v>203</v>
      </c>
      <c r="C18" s="3">
        <v>39.0886</v>
      </c>
      <c r="D18" s="3">
        <v>43.65522</v>
      </c>
      <c r="E18" s="3">
        <v>49.401890000000002</v>
      </c>
      <c r="F18" s="3" t="s">
        <v>200</v>
      </c>
      <c r="G18" s="3" t="s">
        <v>200</v>
      </c>
      <c r="H18" s="3" t="s">
        <v>200</v>
      </c>
      <c r="I18" s="3" t="s">
        <v>200</v>
      </c>
      <c r="J18" s="3" t="s">
        <v>200</v>
      </c>
      <c r="K18" s="3" t="s">
        <v>200</v>
      </c>
      <c r="L18" s="3" t="s">
        <v>200</v>
      </c>
      <c r="M18" s="3" t="s">
        <v>200</v>
      </c>
      <c r="N18" s="3"/>
      <c r="O18" s="3"/>
    </row>
    <row r="19" spans="1:15" x14ac:dyDescent="0.25">
      <c r="A19" s="3" t="s">
        <v>198</v>
      </c>
      <c r="B19" s="3" t="s">
        <v>204</v>
      </c>
      <c r="C19" s="3" t="s">
        <v>200</v>
      </c>
      <c r="D19" s="3" t="s">
        <v>200</v>
      </c>
      <c r="E19" s="3">
        <v>32.605559999999997</v>
      </c>
      <c r="F19" s="3">
        <v>33.81823</v>
      </c>
      <c r="G19" s="3">
        <v>36.071120000000001</v>
      </c>
      <c r="H19" s="3" t="s">
        <v>200</v>
      </c>
      <c r="I19" s="3" t="s">
        <v>200</v>
      </c>
      <c r="J19" s="3" t="s">
        <v>200</v>
      </c>
      <c r="K19" s="3" t="s">
        <v>200</v>
      </c>
      <c r="L19" s="3" t="s">
        <v>200</v>
      </c>
      <c r="M19" s="3" t="s">
        <v>200</v>
      </c>
      <c r="N19" s="3"/>
      <c r="O19" s="3"/>
    </row>
    <row r="20" spans="1:15" x14ac:dyDescent="0.25">
      <c r="A20" s="3" t="s">
        <v>198</v>
      </c>
      <c r="B20" s="3" t="s">
        <v>205</v>
      </c>
      <c r="C20" s="3" t="s">
        <v>200</v>
      </c>
      <c r="D20" s="3">
        <v>25.571300000000001</v>
      </c>
      <c r="E20" s="3">
        <v>28.064129999999999</v>
      </c>
      <c r="F20" s="3" t="s">
        <v>200</v>
      </c>
      <c r="G20" s="3" t="s">
        <v>200</v>
      </c>
      <c r="H20" s="3">
        <v>23.667380000000001</v>
      </c>
      <c r="I20" s="3" t="s">
        <v>200</v>
      </c>
      <c r="J20" s="3" t="s">
        <v>200</v>
      </c>
      <c r="K20" s="3" t="s">
        <v>200</v>
      </c>
      <c r="L20" s="3" t="s">
        <v>200</v>
      </c>
      <c r="M20" s="3" t="s">
        <v>200</v>
      </c>
      <c r="N20" s="3"/>
      <c r="O20" s="3"/>
    </row>
    <row r="21" spans="1:15" x14ac:dyDescent="0.25">
      <c r="A21" s="3" t="s">
        <v>198</v>
      </c>
      <c r="B21" s="3" t="s">
        <v>206</v>
      </c>
      <c r="C21" s="3">
        <v>29.186109999999999</v>
      </c>
      <c r="D21" s="3">
        <v>50.632910000000003</v>
      </c>
      <c r="E21" s="3" t="s">
        <v>200</v>
      </c>
      <c r="F21" s="3">
        <v>87.380039999999994</v>
      </c>
      <c r="G21" s="3">
        <v>77.813649999999996</v>
      </c>
      <c r="H21" s="3">
        <v>76.03707</v>
      </c>
      <c r="I21" s="3" t="s">
        <v>200</v>
      </c>
      <c r="J21" s="3">
        <v>80.583699999999993</v>
      </c>
      <c r="K21" s="3" t="s">
        <v>200</v>
      </c>
      <c r="L21" s="3" t="s">
        <v>200</v>
      </c>
      <c r="M21" s="3" t="s">
        <v>200</v>
      </c>
      <c r="N21" s="3"/>
      <c r="O21" s="3"/>
    </row>
    <row r="22" spans="1:15" x14ac:dyDescent="0.25">
      <c r="A22" s="3" t="s">
        <v>207</v>
      </c>
      <c r="B22" s="3" t="s">
        <v>208</v>
      </c>
      <c r="C22" s="3" t="s">
        <v>200</v>
      </c>
      <c r="D22" s="3" t="s">
        <v>200</v>
      </c>
      <c r="E22" s="3" t="s">
        <v>200</v>
      </c>
      <c r="F22" s="3">
        <v>49.192329999999998</v>
      </c>
      <c r="G22" s="3">
        <v>49.522390000000001</v>
      </c>
      <c r="H22" s="3" t="s">
        <v>200</v>
      </c>
      <c r="I22" s="3" t="s">
        <v>200</v>
      </c>
      <c r="J22" s="3" t="s">
        <v>200</v>
      </c>
      <c r="K22" s="3" t="s">
        <v>200</v>
      </c>
      <c r="L22" s="3" t="s">
        <v>200</v>
      </c>
      <c r="M22" s="3" t="s">
        <v>200</v>
      </c>
      <c r="N22" s="3"/>
      <c r="O22" s="3"/>
    </row>
    <row r="23" spans="1:15" x14ac:dyDescent="0.25">
      <c r="A23" s="3" t="s">
        <v>207</v>
      </c>
      <c r="B23" s="3" t="s">
        <v>245</v>
      </c>
      <c r="C23" s="3" t="s">
        <v>200</v>
      </c>
      <c r="D23" s="3">
        <v>48.906100000000002</v>
      </c>
      <c r="E23" s="3">
        <v>45.882210000000001</v>
      </c>
      <c r="F23" s="3">
        <v>42.47175</v>
      </c>
      <c r="G23" s="3">
        <v>41.380569999999999</v>
      </c>
      <c r="H23" s="3">
        <v>44.737160000000003</v>
      </c>
      <c r="I23" s="3">
        <v>43.478789999999996</v>
      </c>
      <c r="J23" s="3">
        <v>48.500239999999998</v>
      </c>
      <c r="K23" s="3">
        <v>49.642380000000003</v>
      </c>
      <c r="L23" s="3">
        <v>55.004910000000002</v>
      </c>
      <c r="M23" s="3">
        <v>52.009990000000002</v>
      </c>
      <c r="N23" s="3"/>
      <c r="O23" s="3"/>
    </row>
    <row r="24" spans="1:15" x14ac:dyDescent="0.25">
      <c r="A24" s="3" t="s">
        <v>207</v>
      </c>
      <c r="B24" s="3" t="s">
        <v>209</v>
      </c>
      <c r="C24" s="3">
        <v>52.537469999999999</v>
      </c>
      <c r="D24" s="3" t="s">
        <v>200</v>
      </c>
      <c r="E24" s="3" t="s">
        <v>200</v>
      </c>
      <c r="F24" s="3" t="s">
        <v>200</v>
      </c>
      <c r="G24" s="3" t="s">
        <v>200</v>
      </c>
      <c r="H24" s="3">
        <v>51.147530000000003</v>
      </c>
      <c r="I24" s="3" t="s">
        <v>200</v>
      </c>
      <c r="J24" s="3">
        <v>47.497390000000003</v>
      </c>
      <c r="K24" s="3">
        <v>52.108379999999997</v>
      </c>
      <c r="L24" s="3" t="s">
        <v>200</v>
      </c>
      <c r="M24" s="3" t="s">
        <v>200</v>
      </c>
      <c r="N24" s="3"/>
      <c r="O24" s="3"/>
    </row>
    <row r="25" spans="1:15" x14ac:dyDescent="0.25">
      <c r="A25" s="3" t="s">
        <v>207</v>
      </c>
      <c r="B25" s="3" t="s">
        <v>257</v>
      </c>
      <c r="C25" s="3">
        <v>24.862120000000001</v>
      </c>
      <c r="D25" s="3" t="s">
        <v>200</v>
      </c>
      <c r="E25" s="3">
        <v>23.388559999999998</v>
      </c>
      <c r="F25" s="3" t="s">
        <v>200</v>
      </c>
      <c r="G25" s="3">
        <v>27.827909999999999</v>
      </c>
      <c r="H25" s="3">
        <v>28.9284</v>
      </c>
      <c r="I25" s="3" t="s">
        <v>200</v>
      </c>
      <c r="J25" s="3" t="s">
        <v>200</v>
      </c>
      <c r="K25" s="3" t="s">
        <v>200</v>
      </c>
      <c r="L25" s="3" t="s">
        <v>200</v>
      </c>
      <c r="M25" s="3" t="s">
        <v>200</v>
      </c>
      <c r="N25" s="3"/>
      <c r="O25" s="3"/>
    </row>
    <row r="26" spans="1:15" x14ac:dyDescent="0.25">
      <c r="A26" s="3" t="s">
        <v>207</v>
      </c>
      <c r="B26" s="3" t="s">
        <v>210</v>
      </c>
      <c r="C26" s="3" t="s">
        <v>200</v>
      </c>
      <c r="D26" s="3" t="s">
        <v>200</v>
      </c>
      <c r="E26" s="3" t="s">
        <v>200</v>
      </c>
      <c r="F26" s="3" t="s">
        <v>200</v>
      </c>
      <c r="G26" s="3">
        <v>76.623729999999995</v>
      </c>
      <c r="H26" s="3">
        <v>78.157079999999993</v>
      </c>
      <c r="I26" s="3">
        <v>79.015540000000001</v>
      </c>
      <c r="J26" s="3" t="s">
        <v>200</v>
      </c>
      <c r="K26" s="3" t="s">
        <v>200</v>
      </c>
      <c r="L26" s="3" t="s">
        <v>200</v>
      </c>
      <c r="M26" s="3" t="s">
        <v>200</v>
      </c>
      <c r="N26" s="3"/>
      <c r="O26" s="3"/>
    </row>
    <row r="27" spans="1:15" x14ac:dyDescent="0.25">
      <c r="A27" s="3" t="s">
        <v>207</v>
      </c>
      <c r="B27" s="3" t="s">
        <v>211</v>
      </c>
      <c r="C27" s="3">
        <v>27.84524</v>
      </c>
      <c r="D27" s="3">
        <v>30.523309999999999</v>
      </c>
      <c r="E27" s="3">
        <v>32.546810000000001</v>
      </c>
      <c r="F27" s="3">
        <v>36.838949999999997</v>
      </c>
      <c r="G27" s="3">
        <v>36.683019999999999</v>
      </c>
      <c r="H27" s="3">
        <v>37.482140000000001</v>
      </c>
      <c r="I27" s="3">
        <v>36.505490000000002</v>
      </c>
      <c r="J27" s="3" t="s">
        <v>200</v>
      </c>
      <c r="K27" s="3">
        <v>38.244340000000001</v>
      </c>
      <c r="L27" s="3">
        <v>36.628259999999997</v>
      </c>
      <c r="M27" s="3" t="s">
        <v>200</v>
      </c>
      <c r="N27" s="3"/>
      <c r="O27" s="3"/>
    </row>
    <row r="28" spans="1:15" x14ac:dyDescent="0.25">
      <c r="A28" s="3" t="s">
        <v>207</v>
      </c>
      <c r="B28" s="3" t="s">
        <v>212</v>
      </c>
      <c r="C28" s="3">
        <v>87.511529999999993</v>
      </c>
      <c r="D28" s="3">
        <v>88.566609999999997</v>
      </c>
      <c r="E28" s="3">
        <v>86.368489999999994</v>
      </c>
      <c r="F28" s="3">
        <v>88.197109999999995</v>
      </c>
      <c r="G28" s="3">
        <v>90.825100000000006</v>
      </c>
      <c r="H28" s="3">
        <v>89.974729999999994</v>
      </c>
      <c r="I28" s="3">
        <v>93.127510000000001</v>
      </c>
      <c r="J28" s="3">
        <v>89.851460000000003</v>
      </c>
      <c r="K28" s="3">
        <v>92.845860000000002</v>
      </c>
      <c r="L28" s="3">
        <v>93.055719999999994</v>
      </c>
      <c r="M28" s="3" t="s">
        <v>200</v>
      </c>
      <c r="N28" s="3"/>
      <c r="O28" s="3"/>
    </row>
    <row r="29" spans="1:15" x14ac:dyDescent="0.25">
      <c r="A29" s="3" t="s">
        <v>207</v>
      </c>
      <c r="B29" s="3" t="s">
        <v>213</v>
      </c>
      <c r="C29" s="3" t="s">
        <v>200</v>
      </c>
      <c r="D29" s="3" t="s">
        <v>200</v>
      </c>
      <c r="E29" s="3">
        <v>38.087090000000003</v>
      </c>
      <c r="F29" s="3" t="s">
        <v>200</v>
      </c>
      <c r="G29" s="3">
        <v>38.244869999999999</v>
      </c>
      <c r="H29" s="3">
        <v>36.783369999999998</v>
      </c>
      <c r="I29" s="3">
        <v>37.478059999999999</v>
      </c>
      <c r="J29" s="3">
        <v>39.912039999999998</v>
      </c>
      <c r="K29" s="3">
        <v>39.209829999999997</v>
      </c>
      <c r="L29" s="3">
        <v>45.97269</v>
      </c>
      <c r="M29" s="3" t="s">
        <v>200</v>
      </c>
      <c r="N29" s="3"/>
      <c r="O29" s="3"/>
    </row>
    <row r="30" spans="1:15" x14ac:dyDescent="0.25">
      <c r="A30" s="3" t="s">
        <v>207</v>
      </c>
      <c r="B30" s="3" t="s">
        <v>214</v>
      </c>
      <c r="C30" s="3">
        <v>108.54197000000001</v>
      </c>
      <c r="D30" s="3">
        <v>108.23171000000001</v>
      </c>
      <c r="E30" s="3" t="s">
        <v>200</v>
      </c>
      <c r="F30" s="3">
        <v>103.00158</v>
      </c>
      <c r="G30" s="3">
        <v>115.68938</v>
      </c>
      <c r="H30" s="3">
        <v>116.03175</v>
      </c>
      <c r="I30" s="3">
        <v>114.377</v>
      </c>
      <c r="J30" s="3">
        <v>107.30159</v>
      </c>
      <c r="K30" s="3">
        <v>112.42236</v>
      </c>
      <c r="L30" s="3">
        <v>110.22556</v>
      </c>
      <c r="M30" s="3" t="s">
        <v>200</v>
      </c>
      <c r="N30" s="3"/>
      <c r="O30" s="3"/>
    </row>
    <row r="31" spans="1:15" x14ac:dyDescent="0.25">
      <c r="A31" s="3" t="s">
        <v>207</v>
      </c>
      <c r="B31" s="3" t="s">
        <v>215</v>
      </c>
      <c r="C31" s="3" t="s">
        <v>200</v>
      </c>
      <c r="D31" s="3">
        <v>12.72692</v>
      </c>
      <c r="E31" s="3" t="s">
        <v>200</v>
      </c>
      <c r="F31" s="3" t="s">
        <v>200</v>
      </c>
      <c r="G31" s="3" t="s">
        <v>200</v>
      </c>
      <c r="H31" s="3" t="s">
        <v>200</v>
      </c>
      <c r="I31" s="3" t="s">
        <v>200</v>
      </c>
      <c r="J31" s="3" t="s">
        <v>200</v>
      </c>
      <c r="K31" s="3" t="s">
        <v>200</v>
      </c>
      <c r="L31" s="3" t="s">
        <v>200</v>
      </c>
      <c r="M31" s="3" t="s">
        <v>200</v>
      </c>
      <c r="N31" s="3"/>
      <c r="O31" s="3"/>
    </row>
    <row r="32" spans="1:15" x14ac:dyDescent="0.25">
      <c r="A32" s="3" t="s">
        <v>207</v>
      </c>
      <c r="B32" s="3" t="s">
        <v>261</v>
      </c>
      <c r="C32" s="3">
        <v>47.057720000000003</v>
      </c>
      <c r="D32" s="3" t="s">
        <v>200</v>
      </c>
      <c r="E32" s="3" t="s">
        <v>200</v>
      </c>
      <c r="F32" s="3">
        <v>48.344029999999997</v>
      </c>
      <c r="G32" s="3">
        <v>47.819279999999999</v>
      </c>
      <c r="H32" s="3">
        <v>48.975659999999998</v>
      </c>
      <c r="I32" s="3">
        <v>48.757559999999998</v>
      </c>
      <c r="J32" s="3">
        <v>56.669530000000002</v>
      </c>
      <c r="K32" s="3" t="s">
        <v>200</v>
      </c>
      <c r="L32" s="3" t="s">
        <v>200</v>
      </c>
      <c r="M32" s="3">
        <v>0</v>
      </c>
      <c r="N32" s="3"/>
      <c r="O32" s="3"/>
    </row>
    <row r="33" spans="1:15" x14ac:dyDescent="0.25">
      <c r="A33" s="3" t="s">
        <v>207</v>
      </c>
      <c r="B33" s="3" t="s">
        <v>216</v>
      </c>
      <c r="C33" s="3">
        <v>25.18665</v>
      </c>
      <c r="D33" s="3">
        <v>24.29156</v>
      </c>
      <c r="E33" s="3">
        <v>23.409410000000001</v>
      </c>
      <c r="F33" s="3">
        <v>27.302250000000001</v>
      </c>
      <c r="G33" s="3">
        <v>27.735569999999999</v>
      </c>
      <c r="H33" s="3" t="s">
        <v>200</v>
      </c>
      <c r="I33" s="3">
        <v>27.332280000000001</v>
      </c>
      <c r="J33" s="3">
        <v>25.141590000000001</v>
      </c>
      <c r="K33" s="3" t="s">
        <v>200</v>
      </c>
      <c r="L33" s="3" t="s">
        <v>200</v>
      </c>
      <c r="M33" s="3" t="s">
        <v>200</v>
      </c>
      <c r="N33" s="3"/>
      <c r="O33" s="3"/>
    </row>
    <row r="34" spans="1:15" x14ac:dyDescent="0.25">
      <c r="A34" s="3" t="s">
        <v>207</v>
      </c>
      <c r="B34" s="3" t="s">
        <v>217</v>
      </c>
      <c r="C34" s="3" t="s">
        <v>200</v>
      </c>
      <c r="D34" s="3" t="s">
        <v>200</v>
      </c>
      <c r="E34" s="3">
        <v>36.091850000000001</v>
      </c>
      <c r="F34" s="3">
        <v>33.459739999999996</v>
      </c>
      <c r="G34" s="3" t="s">
        <v>200</v>
      </c>
      <c r="H34" s="3" t="s">
        <v>200</v>
      </c>
      <c r="I34" s="3">
        <v>32.689970000000002</v>
      </c>
      <c r="J34" s="3" t="s">
        <v>200</v>
      </c>
      <c r="K34" s="3">
        <v>30.126609999999999</v>
      </c>
      <c r="L34" s="3" t="s">
        <v>200</v>
      </c>
      <c r="M34" s="3" t="s">
        <v>200</v>
      </c>
      <c r="N34" s="3"/>
      <c r="O34" s="3"/>
    </row>
    <row r="35" spans="1:15" x14ac:dyDescent="0.25">
      <c r="A35" s="3" t="s">
        <v>218</v>
      </c>
      <c r="B35" s="3" t="s">
        <v>246</v>
      </c>
      <c r="C35" s="3">
        <v>66.299549999999996</v>
      </c>
      <c r="D35" s="3">
        <v>79.964680000000001</v>
      </c>
      <c r="E35" s="3">
        <v>132.84241</v>
      </c>
      <c r="F35" s="3">
        <v>93.738690000000005</v>
      </c>
      <c r="G35" s="3">
        <v>87.224329999999995</v>
      </c>
      <c r="H35" s="3">
        <v>84.796689999999998</v>
      </c>
      <c r="I35" s="3">
        <v>87.665310000000005</v>
      </c>
      <c r="J35" s="3" t="s">
        <v>200</v>
      </c>
      <c r="K35" s="3">
        <v>95.447209999999998</v>
      </c>
      <c r="L35" s="3">
        <v>92.429400000000001</v>
      </c>
      <c r="M35" s="3" t="s">
        <v>200</v>
      </c>
      <c r="N35" s="3"/>
      <c r="O35" s="3"/>
    </row>
    <row r="36" spans="1:15" x14ac:dyDescent="0.25">
      <c r="A36" s="3" t="s">
        <v>218</v>
      </c>
      <c r="B36" s="3" t="s">
        <v>219</v>
      </c>
      <c r="C36" s="3" t="s">
        <v>200</v>
      </c>
      <c r="D36" s="3" t="s">
        <v>200</v>
      </c>
      <c r="E36" s="3" t="s">
        <v>200</v>
      </c>
      <c r="F36" s="3">
        <v>78.793750000000003</v>
      </c>
      <c r="G36" s="3">
        <v>79.333609999999993</v>
      </c>
      <c r="H36" s="3" t="s">
        <v>200</v>
      </c>
      <c r="I36" s="3">
        <v>86.191929999999999</v>
      </c>
      <c r="J36" s="3">
        <v>85.730109999999996</v>
      </c>
      <c r="K36" s="3">
        <v>87.582449999999994</v>
      </c>
      <c r="L36" s="3">
        <v>91.202600000000004</v>
      </c>
      <c r="M36" s="3" t="s">
        <v>200</v>
      </c>
      <c r="N36" s="3"/>
      <c r="O36" s="3"/>
    </row>
    <row r="37" spans="1:15" x14ac:dyDescent="0.25">
      <c r="A37" s="3" t="s">
        <v>218</v>
      </c>
      <c r="B37" s="3" t="s">
        <v>247</v>
      </c>
      <c r="C37" s="3" t="s">
        <v>200</v>
      </c>
      <c r="D37" s="3" t="s">
        <v>200</v>
      </c>
      <c r="E37" s="3">
        <v>21.027819999999998</v>
      </c>
      <c r="F37" s="3" t="s">
        <v>200</v>
      </c>
      <c r="G37" s="3">
        <v>28.87603</v>
      </c>
      <c r="H37" s="3">
        <v>32.253059999999998</v>
      </c>
      <c r="I37" s="3">
        <v>29.304449999999999</v>
      </c>
      <c r="J37" s="3">
        <v>36.288310000000003</v>
      </c>
      <c r="K37" s="3">
        <v>44.143169999999998</v>
      </c>
      <c r="L37" s="3">
        <v>44.999459999999999</v>
      </c>
      <c r="M37" s="3" t="s">
        <v>200</v>
      </c>
      <c r="N37" s="3"/>
      <c r="O37" s="3"/>
    </row>
    <row r="38" spans="1:15" x14ac:dyDescent="0.25">
      <c r="A38" s="3" t="s">
        <v>218</v>
      </c>
      <c r="B38" s="3" t="s">
        <v>220</v>
      </c>
      <c r="C38" s="3">
        <v>57.728540000000002</v>
      </c>
      <c r="D38" s="3">
        <v>58.970019999999998</v>
      </c>
      <c r="E38" s="3">
        <v>60.682319999999997</v>
      </c>
      <c r="F38" s="3">
        <v>63.606360000000002</v>
      </c>
      <c r="G38" s="3">
        <v>66.411670000000001</v>
      </c>
      <c r="H38" s="3">
        <v>70.768140000000002</v>
      </c>
      <c r="I38" s="3">
        <v>69.112729999999999</v>
      </c>
      <c r="J38" s="3">
        <v>67.803200000000004</v>
      </c>
      <c r="K38" s="3">
        <v>68.136309999999995</v>
      </c>
      <c r="L38" s="3">
        <v>68.064689999999999</v>
      </c>
      <c r="M38" s="3" t="s">
        <v>200</v>
      </c>
      <c r="N38" s="3"/>
      <c r="O38" s="3"/>
    </row>
    <row r="39" spans="1:15" x14ac:dyDescent="0.25">
      <c r="A39" s="3" t="s">
        <v>218</v>
      </c>
      <c r="B39" s="3" t="s">
        <v>221</v>
      </c>
      <c r="C39" s="3">
        <v>82.35575</v>
      </c>
      <c r="D39" s="3" t="s">
        <v>200</v>
      </c>
      <c r="E39" s="3" t="s">
        <v>200</v>
      </c>
      <c r="F39" s="3">
        <v>79.179280000000006</v>
      </c>
      <c r="G39" s="3">
        <v>80.615750000000006</v>
      </c>
      <c r="H39" s="3">
        <v>79.193910000000002</v>
      </c>
      <c r="I39" s="3" t="s">
        <v>200</v>
      </c>
      <c r="J39" s="3">
        <v>83.16704</v>
      </c>
      <c r="K39" s="3">
        <v>87.321510000000004</v>
      </c>
      <c r="L39" s="3" t="s">
        <v>200</v>
      </c>
      <c r="M39" s="3" t="s">
        <v>200</v>
      </c>
      <c r="N39" s="3"/>
      <c r="O39" s="3"/>
    </row>
    <row r="40" spans="1:15" x14ac:dyDescent="0.25">
      <c r="A40" s="3" t="s">
        <v>222</v>
      </c>
      <c r="B40" s="3" t="s">
        <v>223</v>
      </c>
      <c r="C40" s="3" t="s">
        <v>200</v>
      </c>
      <c r="D40" s="3">
        <v>16.783239999999999</v>
      </c>
      <c r="E40" s="3" t="s">
        <v>200</v>
      </c>
      <c r="F40" s="3" t="s">
        <v>200</v>
      </c>
      <c r="G40" s="3" t="s">
        <v>200</v>
      </c>
      <c r="H40" s="3" t="s">
        <v>200</v>
      </c>
      <c r="I40" s="3" t="s">
        <v>200</v>
      </c>
      <c r="J40" s="3" t="s">
        <v>200</v>
      </c>
      <c r="K40" s="3" t="s">
        <v>200</v>
      </c>
      <c r="L40" s="3" t="s">
        <v>200</v>
      </c>
      <c r="M40" s="3" t="s">
        <v>200</v>
      </c>
      <c r="N40" s="3"/>
      <c r="O40" s="3"/>
    </row>
    <row r="41" spans="1:15" x14ac:dyDescent="0.25">
      <c r="A41" s="3" t="s">
        <v>222</v>
      </c>
      <c r="B41" s="3" t="s">
        <v>224</v>
      </c>
      <c r="C41" s="3" t="s">
        <v>200</v>
      </c>
      <c r="D41" s="3" t="s">
        <v>200</v>
      </c>
      <c r="E41" s="3">
        <v>96.645349999999993</v>
      </c>
      <c r="F41" s="3">
        <v>94.325149999999994</v>
      </c>
      <c r="G41" s="3">
        <v>99.872370000000004</v>
      </c>
      <c r="H41" s="3" t="s">
        <v>200</v>
      </c>
      <c r="I41" s="3" t="s">
        <v>200</v>
      </c>
      <c r="J41" s="3" t="s">
        <v>200</v>
      </c>
      <c r="K41" s="3" t="s">
        <v>200</v>
      </c>
      <c r="L41" s="3" t="s">
        <v>200</v>
      </c>
      <c r="M41" s="3" t="s">
        <v>200</v>
      </c>
      <c r="N41" s="3"/>
      <c r="O41" s="3"/>
    </row>
    <row r="42" spans="1:15" x14ac:dyDescent="0.25">
      <c r="A42" s="3" t="s">
        <v>222</v>
      </c>
      <c r="B42" s="3" t="s">
        <v>225</v>
      </c>
      <c r="C42" s="3">
        <v>50.889760000000003</v>
      </c>
      <c r="D42" s="3">
        <v>46.879399999999997</v>
      </c>
      <c r="E42" s="3">
        <v>50.895949999999999</v>
      </c>
      <c r="F42" s="3">
        <v>55.864899999999999</v>
      </c>
      <c r="G42" s="3">
        <v>52.776510000000002</v>
      </c>
      <c r="H42" s="3">
        <v>48.82732</v>
      </c>
      <c r="I42" s="3">
        <v>63.28998</v>
      </c>
      <c r="J42" s="3">
        <v>68.884960000000007</v>
      </c>
      <c r="K42" s="3">
        <v>57.116660000000003</v>
      </c>
      <c r="L42" s="3" t="s">
        <v>200</v>
      </c>
      <c r="M42" s="3" t="s">
        <v>200</v>
      </c>
      <c r="N42" s="3"/>
      <c r="O42" s="3"/>
    </row>
    <row r="43" spans="1:15" x14ac:dyDescent="0.25">
      <c r="A43" s="3" t="s">
        <v>222</v>
      </c>
      <c r="B43" s="3" t="s">
        <v>226</v>
      </c>
      <c r="C43" s="3">
        <v>52.982170000000004</v>
      </c>
      <c r="D43" s="3" t="s">
        <v>200</v>
      </c>
      <c r="E43" s="3">
        <v>56.78978</v>
      </c>
      <c r="F43" s="3">
        <v>56.788969999999999</v>
      </c>
      <c r="G43" s="3">
        <v>57.890830000000001</v>
      </c>
      <c r="H43" s="3" t="s">
        <v>200</v>
      </c>
      <c r="I43" s="3">
        <v>55.489780000000003</v>
      </c>
      <c r="J43" s="3">
        <v>55.602220000000003</v>
      </c>
      <c r="K43" s="3" t="s">
        <v>200</v>
      </c>
      <c r="L43" s="3" t="s">
        <v>200</v>
      </c>
      <c r="M43" s="3" t="s">
        <v>200</v>
      </c>
      <c r="N43" s="3"/>
      <c r="O43" s="3"/>
    </row>
    <row r="44" spans="1:15" x14ac:dyDescent="0.25">
      <c r="A44" s="3" t="s">
        <v>222</v>
      </c>
      <c r="B44" s="3" t="s">
        <v>248</v>
      </c>
      <c r="C44" s="3">
        <v>17.81034</v>
      </c>
      <c r="D44" s="3">
        <v>17.988859999999999</v>
      </c>
      <c r="E44" s="3">
        <v>18.148949999999999</v>
      </c>
      <c r="F44" s="3">
        <v>20.45177</v>
      </c>
      <c r="G44" s="3" t="s">
        <v>200</v>
      </c>
      <c r="H44" s="3" t="s">
        <v>200</v>
      </c>
      <c r="I44" s="3" t="s">
        <v>200</v>
      </c>
      <c r="J44" s="3" t="s">
        <v>200</v>
      </c>
      <c r="K44" s="3" t="s">
        <v>200</v>
      </c>
      <c r="L44" s="3" t="s">
        <v>200</v>
      </c>
      <c r="M44" s="3" t="s">
        <v>200</v>
      </c>
      <c r="N44" s="3"/>
      <c r="O44" s="3"/>
    </row>
    <row r="45" spans="1:15" x14ac:dyDescent="0.25">
      <c r="A45" s="3" t="s">
        <v>222</v>
      </c>
      <c r="B45" s="3" t="s">
        <v>249</v>
      </c>
      <c r="C45" s="3">
        <v>18.85398</v>
      </c>
      <c r="D45" s="3">
        <v>21.28172</v>
      </c>
      <c r="E45" s="3">
        <v>21.213809999999999</v>
      </c>
      <c r="F45" s="3">
        <v>22.31147</v>
      </c>
      <c r="G45" s="3">
        <v>21.754940000000001</v>
      </c>
      <c r="H45" s="3">
        <v>22.393999999999998</v>
      </c>
      <c r="I45" s="3" t="s">
        <v>200</v>
      </c>
      <c r="J45" s="3">
        <v>22.801380000000002</v>
      </c>
      <c r="K45" s="3" t="s">
        <v>200</v>
      </c>
      <c r="L45" s="3">
        <v>24.342199999999998</v>
      </c>
      <c r="M45" s="3" t="s">
        <v>200</v>
      </c>
      <c r="N45" s="3"/>
      <c r="O45" s="3"/>
    </row>
    <row r="46" spans="1:15" x14ac:dyDescent="0.25">
      <c r="A46" s="3" t="s">
        <v>222</v>
      </c>
      <c r="B46" s="3" t="s">
        <v>250</v>
      </c>
      <c r="C46" s="3">
        <v>64.646259999999998</v>
      </c>
      <c r="D46" s="3" t="s">
        <v>200</v>
      </c>
      <c r="E46" s="3">
        <v>63.892060000000001</v>
      </c>
      <c r="F46" s="3">
        <v>65.131659999999997</v>
      </c>
      <c r="G46" s="3" t="s">
        <v>200</v>
      </c>
      <c r="H46" s="3" t="s">
        <v>200</v>
      </c>
      <c r="I46" s="3" t="s">
        <v>200</v>
      </c>
      <c r="J46" s="3">
        <v>80.524820000000005</v>
      </c>
      <c r="K46" s="3" t="s">
        <v>200</v>
      </c>
      <c r="L46" s="3" t="s">
        <v>200</v>
      </c>
      <c r="M46" s="3" t="s">
        <v>200</v>
      </c>
      <c r="N46" s="3"/>
      <c r="O46" s="3"/>
    </row>
    <row r="47" spans="1:15" x14ac:dyDescent="0.25">
      <c r="A47" s="3" t="s">
        <v>222</v>
      </c>
      <c r="B47" s="3" t="s">
        <v>266</v>
      </c>
      <c r="C47" s="3" t="s">
        <v>200</v>
      </c>
      <c r="D47" s="3" t="s">
        <v>200</v>
      </c>
      <c r="E47" s="3" t="s">
        <v>200</v>
      </c>
      <c r="F47" s="3" t="s">
        <v>200</v>
      </c>
      <c r="G47" s="3" t="s">
        <v>200</v>
      </c>
      <c r="H47" s="3" t="s">
        <v>200</v>
      </c>
      <c r="I47" s="3">
        <v>83.567779999999999</v>
      </c>
      <c r="J47" s="3" t="s">
        <v>200</v>
      </c>
      <c r="K47" s="3">
        <v>83.360470000000007</v>
      </c>
      <c r="L47" s="3" t="s">
        <v>200</v>
      </c>
      <c r="M47" s="3" t="s">
        <v>200</v>
      </c>
      <c r="N47" s="3"/>
      <c r="O47" s="3"/>
    </row>
    <row r="48" spans="1:15" x14ac:dyDescent="0.25">
      <c r="A48" s="3" t="s">
        <v>222</v>
      </c>
      <c r="B48" s="3" t="s">
        <v>251</v>
      </c>
      <c r="C48" s="3">
        <v>55.66301</v>
      </c>
      <c r="D48" s="3">
        <v>51.737430000000003</v>
      </c>
      <c r="E48" s="3">
        <v>53.474319999999999</v>
      </c>
      <c r="F48" s="3">
        <v>50.828200000000002</v>
      </c>
      <c r="G48" s="3" t="s">
        <v>200</v>
      </c>
      <c r="H48" s="3" t="s">
        <v>200</v>
      </c>
      <c r="I48" s="3" t="s">
        <v>200</v>
      </c>
      <c r="J48" s="3" t="s">
        <v>200</v>
      </c>
      <c r="K48" s="3" t="s">
        <v>200</v>
      </c>
      <c r="L48" s="3" t="s">
        <v>200</v>
      </c>
      <c r="M48" s="3" t="s">
        <v>200</v>
      </c>
      <c r="N48" s="3"/>
      <c r="O48" s="3"/>
    </row>
    <row r="49" spans="1:15" x14ac:dyDescent="0.25">
      <c r="A49" s="3" t="s">
        <v>222</v>
      </c>
      <c r="B49" s="3" t="s">
        <v>227</v>
      </c>
      <c r="C49" s="3" t="s">
        <v>200</v>
      </c>
      <c r="D49" s="3" t="s">
        <v>200</v>
      </c>
      <c r="E49" s="3">
        <v>70.399910000000006</v>
      </c>
      <c r="F49" s="3">
        <v>71.939909999999998</v>
      </c>
      <c r="G49" s="3" t="s">
        <v>200</v>
      </c>
      <c r="H49" s="3" t="s">
        <v>200</v>
      </c>
      <c r="I49" s="3" t="s">
        <v>200</v>
      </c>
      <c r="J49" s="3" t="s">
        <v>200</v>
      </c>
      <c r="K49" s="3" t="s">
        <v>200</v>
      </c>
      <c r="L49" s="3" t="s">
        <v>200</v>
      </c>
      <c r="M49" s="3" t="s">
        <v>200</v>
      </c>
      <c r="N49" s="3"/>
      <c r="O49" s="3"/>
    </row>
    <row r="50" spans="1:15" x14ac:dyDescent="0.25">
      <c r="A50" s="3" t="s">
        <v>228</v>
      </c>
      <c r="B50" s="3" t="s">
        <v>229</v>
      </c>
      <c r="C50" s="3" t="s">
        <v>200</v>
      </c>
      <c r="D50" s="3">
        <v>28.495159999999998</v>
      </c>
      <c r="E50" s="3" t="s">
        <v>200</v>
      </c>
      <c r="F50" s="3">
        <v>36.778669999999998</v>
      </c>
      <c r="G50" s="3">
        <v>34.944299999999998</v>
      </c>
      <c r="H50" s="3">
        <v>38.341859999999997</v>
      </c>
      <c r="I50" s="3">
        <v>40.252180000000003</v>
      </c>
      <c r="J50" s="3" t="s">
        <v>200</v>
      </c>
      <c r="K50" s="3" t="s">
        <v>200</v>
      </c>
      <c r="L50" s="3" t="s">
        <v>200</v>
      </c>
      <c r="M50" s="3" t="s">
        <v>200</v>
      </c>
      <c r="N50" s="3"/>
      <c r="O50" s="3"/>
    </row>
    <row r="51" spans="1:15" x14ac:dyDescent="0.25">
      <c r="A51" s="3" t="s">
        <v>228</v>
      </c>
      <c r="B51" s="3" t="s">
        <v>230</v>
      </c>
      <c r="C51" s="3">
        <v>14.61017</v>
      </c>
      <c r="D51" s="3">
        <v>15.98925</v>
      </c>
      <c r="E51" s="3">
        <v>17.929290000000002</v>
      </c>
      <c r="F51" s="3">
        <v>19.901109999999999</v>
      </c>
      <c r="G51" s="3">
        <v>23.031549999999999</v>
      </c>
      <c r="H51" s="3">
        <v>25.663740000000001</v>
      </c>
      <c r="I51" s="3">
        <v>29.854379999999999</v>
      </c>
      <c r="J51" s="3">
        <v>37.143810000000002</v>
      </c>
      <c r="K51" s="3">
        <v>44.540689999999998</v>
      </c>
      <c r="L51" s="3">
        <v>44.137070000000001</v>
      </c>
      <c r="M51" s="3" t="s">
        <v>200</v>
      </c>
      <c r="N51" s="3"/>
      <c r="O51" s="3"/>
    </row>
    <row r="52" spans="1:15" x14ac:dyDescent="0.25">
      <c r="A52" s="3" t="s">
        <v>228</v>
      </c>
      <c r="B52" s="3" t="s">
        <v>231</v>
      </c>
      <c r="C52" s="3">
        <v>82.838729999999998</v>
      </c>
      <c r="D52" s="3">
        <v>90.726159999999993</v>
      </c>
      <c r="E52" s="3">
        <v>91.296329999999998</v>
      </c>
      <c r="F52" s="3">
        <v>89.827259999999995</v>
      </c>
      <c r="G52" s="3">
        <v>87.368009999999998</v>
      </c>
      <c r="H52" s="3">
        <v>84.110500000000002</v>
      </c>
      <c r="I52" s="3">
        <v>85.920720000000003</v>
      </c>
      <c r="J52" s="3">
        <v>87.575819999999993</v>
      </c>
      <c r="K52" s="3">
        <v>76.8386</v>
      </c>
      <c r="L52" s="3" t="s">
        <v>200</v>
      </c>
      <c r="M52" s="3" t="s">
        <v>200</v>
      </c>
      <c r="N52" s="3"/>
      <c r="O52" s="3"/>
    </row>
    <row r="53" spans="1:15" x14ac:dyDescent="0.25">
      <c r="A53" s="3" t="s">
        <v>228</v>
      </c>
      <c r="B53" s="3" t="s">
        <v>232</v>
      </c>
      <c r="C53" s="3" t="s">
        <v>200</v>
      </c>
      <c r="D53" s="3">
        <v>21.679950000000002</v>
      </c>
      <c r="E53" s="3">
        <v>25.158819999999999</v>
      </c>
      <c r="F53" s="3" t="s">
        <v>200</v>
      </c>
      <c r="G53" s="3">
        <v>25.894030000000001</v>
      </c>
      <c r="H53" s="3">
        <v>27.680119999999999</v>
      </c>
      <c r="I53" s="3">
        <v>31.675879999999999</v>
      </c>
      <c r="J53" s="3">
        <v>38.189959999999999</v>
      </c>
      <c r="K53" s="3">
        <v>42.511270000000003</v>
      </c>
      <c r="L53" s="3">
        <v>46.582479999999997</v>
      </c>
      <c r="M53" s="3" t="s">
        <v>200</v>
      </c>
      <c r="N53" s="3"/>
      <c r="O53" s="3"/>
    </row>
    <row r="54" spans="1:15" x14ac:dyDescent="0.25">
      <c r="A54" s="3" t="s">
        <v>228</v>
      </c>
      <c r="B54" s="3" t="s">
        <v>233</v>
      </c>
      <c r="C54" s="3">
        <v>50.464530000000003</v>
      </c>
      <c r="D54" s="3">
        <v>56.371290000000002</v>
      </c>
      <c r="E54" s="3">
        <v>59.009030000000003</v>
      </c>
      <c r="F54" s="3">
        <v>58.743769999999998</v>
      </c>
      <c r="G54" s="3">
        <v>59.42239</v>
      </c>
      <c r="H54" s="3" t="s">
        <v>200</v>
      </c>
      <c r="I54" s="3" t="s">
        <v>200</v>
      </c>
      <c r="J54" s="3" t="s">
        <v>200</v>
      </c>
      <c r="K54" s="3" t="s">
        <v>200</v>
      </c>
      <c r="L54" s="3">
        <v>60.07687</v>
      </c>
      <c r="M54" s="3" t="s">
        <v>200</v>
      </c>
      <c r="N54" s="3"/>
      <c r="O54" s="3"/>
    </row>
    <row r="55" spans="1:15" x14ac:dyDescent="0.25">
      <c r="A55" s="3" t="s">
        <v>228</v>
      </c>
      <c r="B55" s="3" t="s">
        <v>234</v>
      </c>
      <c r="C55" s="3" t="s">
        <v>200</v>
      </c>
      <c r="D55" s="3">
        <v>60.120229999999999</v>
      </c>
      <c r="E55" s="3">
        <v>59.543799999999997</v>
      </c>
      <c r="F55" s="3">
        <v>63.055660000000003</v>
      </c>
      <c r="G55" s="3">
        <v>63.074039999999997</v>
      </c>
      <c r="H55" s="3">
        <v>71.925489999999996</v>
      </c>
      <c r="I55" s="3" t="s">
        <v>200</v>
      </c>
      <c r="J55" s="3">
        <v>72.031189999999995</v>
      </c>
      <c r="K55" s="3">
        <v>77.400639999999996</v>
      </c>
      <c r="L55" s="3">
        <v>78.496970000000005</v>
      </c>
      <c r="M55" s="3" t="s">
        <v>200</v>
      </c>
      <c r="N55" s="3"/>
      <c r="O55" s="3"/>
    </row>
    <row r="56" spans="1:15" x14ac:dyDescent="0.25">
      <c r="A56" s="3" t="s">
        <v>228</v>
      </c>
      <c r="B56" s="3" t="s">
        <v>252</v>
      </c>
      <c r="C56" s="3">
        <v>27.286529999999999</v>
      </c>
      <c r="D56" s="3">
        <v>24.7163</v>
      </c>
      <c r="E56" s="3">
        <v>29.156569999999999</v>
      </c>
      <c r="F56" s="3">
        <v>28.418970000000002</v>
      </c>
      <c r="G56" s="3">
        <v>28.10633</v>
      </c>
      <c r="H56" s="3" t="s">
        <v>200</v>
      </c>
      <c r="I56" s="3" t="s">
        <v>200</v>
      </c>
      <c r="J56" s="3" t="s">
        <v>200</v>
      </c>
      <c r="K56" s="3" t="s">
        <v>200</v>
      </c>
      <c r="L56" s="3" t="s">
        <v>200</v>
      </c>
      <c r="M56" s="3" t="s">
        <v>200</v>
      </c>
      <c r="N56" s="3"/>
      <c r="O56" s="3"/>
    </row>
    <row r="57" spans="1:15" x14ac:dyDescent="0.25">
      <c r="A57" s="3" t="s">
        <v>228</v>
      </c>
      <c r="B57" s="3" t="s">
        <v>235</v>
      </c>
      <c r="C57" s="3">
        <v>28.560939999999999</v>
      </c>
      <c r="D57" s="3" t="s">
        <v>200</v>
      </c>
      <c r="E57" s="3" t="s">
        <v>200</v>
      </c>
      <c r="F57" s="3" t="s">
        <v>200</v>
      </c>
      <c r="G57" s="3" t="s">
        <v>200</v>
      </c>
      <c r="H57" s="3" t="s">
        <v>200</v>
      </c>
      <c r="I57" s="3" t="s">
        <v>200</v>
      </c>
      <c r="J57" s="3" t="s">
        <v>200</v>
      </c>
      <c r="K57" s="3" t="s">
        <v>200</v>
      </c>
      <c r="L57" s="3" t="s">
        <v>200</v>
      </c>
      <c r="M57" s="3" t="s">
        <v>200</v>
      </c>
      <c r="N57" s="3"/>
      <c r="O57" s="3"/>
    </row>
    <row r="58" spans="1:15" x14ac:dyDescent="0.25">
      <c r="A58" s="3" t="s">
        <v>228</v>
      </c>
      <c r="B58" s="3" t="s">
        <v>236</v>
      </c>
      <c r="C58" s="3" t="s">
        <v>200</v>
      </c>
      <c r="D58" s="3">
        <v>38.742019999999997</v>
      </c>
      <c r="E58" s="3" t="s">
        <v>200</v>
      </c>
      <c r="F58" s="3" t="s">
        <v>200</v>
      </c>
      <c r="G58" s="3">
        <v>32.294969999999999</v>
      </c>
      <c r="H58" s="3" t="s">
        <v>200</v>
      </c>
      <c r="I58" s="3" t="s">
        <v>200</v>
      </c>
      <c r="J58" s="3">
        <v>42.1708</v>
      </c>
      <c r="K58" s="3" t="s">
        <v>200</v>
      </c>
      <c r="L58" s="3" t="s">
        <v>200</v>
      </c>
      <c r="M58" s="3" t="s">
        <v>200</v>
      </c>
      <c r="N58" s="3"/>
      <c r="O58" s="3"/>
    </row>
    <row r="59" spans="1:15" x14ac:dyDescent="0.25">
      <c r="A59" s="3" t="s">
        <v>228</v>
      </c>
      <c r="B59" s="3" t="s">
        <v>237</v>
      </c>
      <c r="C59" s="3">
        <v>28.693370000000002</v>
      </c>
      <c r="D59" s="3">
        <v>32.11645</v>
      </c>
      <c r="E59" s="3" t="s">
        <v>200</v>
      </c>
      <c r="F59" s="3">
        <v>26.33681</v>
      </c>
      <c r="G59" s="3">
        <v>29.200289999999999</v>
      </c>
      <c r="H59" s="3">
        <v>27.205680000000001</v>
      </c>
      <c r="I59" s="3">
        <v>25.362069999999999</v>
      </c>
      <c r="J59" s="3">
        <v>26.78867</v>
      </c>
      <c r="K59" s="3" t="s">
        <v>200</v>
      </c>
      <c r="L59" s="3" t="s">
        <v>200</v>
      </c>
      <c r="M59" s="3" t="s">
        <v>200</v>
      </c>
      <c r="N59" s="3"/>
      <c r="O59" s="3"/>
    </row>
    <row r="60" spans="1:15" x14ac:dyDescent="0.25">
      <c r="A60" s="3" t="s">
        <v>228</v>
      </c>
      <c r="B60" s="3" t="s">
        <v>238</v>
      </c>
      <c r="C60" s="3">
        <v>7.2373799999999999</v>
      </c>
      <c r="D60" s="3">
        <v>8.2924500000000005</v>
      </c>
      <c r="E60" s="3">
        <v>9.4828700000000001</v>
      </c>
      <c r="F60" s="3">
        <v>9.8755500000000005</v>
      </c>
      <c r="G60" s="3">
        <v>9.9887200000000007</v>
      </c>
      <c r="H60" s="3">
        <v>12.85932</v>
      </c>
      <c r="I60" s="3">
        <v>14.365769999999999</v>
      </c>
      <c r="J60" s="3">
        <v>15.262029999999999</v>
      </c>
      <c r="K60" s="3">
        <v>16.690069999999999</v>
      </c>
      <c r="L60" s="3">
        <v>15.73399</v>
      </c>
      <c r="M60" s="3" t="s">
        <v>200</v>
      </c>
      <c r="N60" s="3"/>
      <c r="O60" s="3"/>
    </row>
    <row r="61" spans="1:15" x14ac:dyDescent="0.25">
      <c r="A61" s="3" t="s">
        <v>228</v>
      </c>
      <c r="B61" s="3" t="s">
        <v>253</v>
      </c>
      <c r="C61" s="3">
        <v>43.65401</v>
      </c>
      <c r="D61" s="3" t="s">
        <v>200</v>
      </c>
      <c r="E61" s="3" t="s">
        <v>200</v>
      </c>
      <c r="F61" s="3" t="s">
        <v>200</v>
      </c>
      <c r="G61" s="3" t="s">
        <v>200</v>
      </c>
      <c r="H61" s="3" t="s">
        <v>200</v>
      </c>
      <c r="I61" s="3" t="s">
        <v>200</v>
      </c>
      <c r="J61" s="3" t="s">
        <v>200</v>
      </c>
      <c r="K61" s="3" t="s">
        <v>200</v>
      </c>
      <c r="L61" s="3" t="s">
        <v>200</v>
      </c>
      <c r="M61" s="3" t="s">
        <v>200</v>
      </c>
      <c r="N61" s="3"/>
      <c r="O61" s="3"/>
    </row>
    <row r="62" spans="1:15" x14ac:dyDescent="0.25">
      <c r="A62" s="3" t="s">
        <v>228</v>
      </c>
      <c r="B62" s="3" t="s">
        <v>239</v>
      </c>
      <c r="C62" s="3">
        <v>28.472470000000001</v>
      </c>
      <c r="D62" s="3">
        <v>30.285119999999999</v>
      </c>
      <c r="E62" s="3">
        <v>33.106110000000001</v>
      </c>
      <c r="F62" s="3">
        <v>35.053820000000002</v>
      </c>
      <c r="G62" s="3">
        <v>40.677680000000002</v>
      </c>
      <c r="H62" s="3">
        <v>40.40352</v>
      </c>
      <c r="I62" s="3" t="s">
        <v>200</v>
      </c>
      <c r="J62" s="3" t="s">
        <v>200</v>
      </c>
      <c r="K62" s="3" t="s">
        <v>200</v>
      </c>
      <c r="L62" s="3">
        <v>40.898980000000002</v>
      </c>
      <c r="M62" s="3" t="s">
        <v>200</v>
      </c>
      <c r="N62" s="3"/>
      <c r="O62" s="3"/>
    </row>
    <row r="63" spans="1:15" x14ac:dyDescent="0.25">
      <c r="A63" s="3" t="s">
        <v>228</v>
      </c>
      <c r="B63" s="3" t="s">
        <v>240</v>
      </c>
      <c r="C63" s="3" t="s">
        <v>200</v>
      </c>
      <c r="D63" s="3">
        <v>34.197989999999997</v>
      </c>
      <c r="E63" s="3">
        <v>44.001820000000002</v>
      </c>
      <c r="F63" s="3">
        <v>43.916220000000003</v>
      </c>
      <c r="G63" s="3" t="s">
        <v>200</v>
      </c>
      <c r="H63" s="3">
        <v>43.959510000000002</v>
      </c>
      <c r="I63" s="3">
        <v>54.244500000000002</v>
      </c>
      <c r="J63" s="3">
        <v>50.643329999999999</v>
      </c>
      <c r="K63" s="3">
        <v>50.218510000000002</v>
      </c>
      <c r="L63" s="3">
        <v>72.371880000000004</v>
      </c>
      <c r="M63" s="3" t="s">
        <v>200</v>
      </c>
      <c r="N63" s="3"/>
      <c r="O63" s="3"/>
    </row>
    <row r="64" spans="1:15" x14ac:dyDescent="0.25">
      <c r="A64" s="3" t="s">
        <v>228</v>
      </c>
      <c r="B64" s="3" t="s">
        <v>241</v>
      </c>
      <c r="C64" s="3">
        <v>25.116199999999999</v>
      </c>
      <c r="D64" s="3">
        <v>28.962630000000001</v>
      </c>
      <c r="E64" s="3" t="s">
        <v>200</v>
      </c>
      <c r="F64" s="3">
        <v>29.744669999999999</v>
      </c>
      <c r="G64" s="3">
        <v>29.15896</v>
      </c>
      <c r="H64" s="3">
        <v>32.233020000000003</v>
      </c>
      <c r="I64" s="3">
        <v>34.47889</v>
      </c>
      <c r="J64" s="3">
        <v>38.813540000000003</v>
      </c>
      <c r="K64" s="3">
        <v>41.114490000000004</v>
      </c>
      <c r="L64" s="3">
        <v>44.493589999999998</v>
      </c>
      <c r="M64" s="3" t="s">
        <v>200</v>
      </c>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310</v>
      </c>
    </row>
    <row r="5" spans="1:15" ht="21" x14ac:dyDescent="0.35">
      <c r="A5" s="7" t="s">
        <v>180</v>
      </c>
    </row>
    <row r="6" spans="1:15" x14ac:dyDescent="0.25">
      <c r="A6" t="s">
        <v>311</v>
      </c>
    </row>
    <row r="7" spans="1:15" x14ac:dyDescent="0.25">
      <c r="A7" t="s">
        <v>312</v>
      </c>
    </row>
    <row r="8" spans="1:15" x14ac:dyDescent="0.25">
      <c r="A8" t="s">
        <v>313</v>
      </c>
    </row>
    <row r="9" spans="1:15" x14ac:dyDescent="0.25">
      <c r="A9" t="s">
        <v>319</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19.54712</v>
      </c>
      <c r="D14" s="3">
        <v>21.370509999999999</v>
      </c>
      <c r="E14" s="3">
        <v>23.510059999999999</v>
      </c>
      <c r="F14" s="3">
        <v>26.609570000000001</v>
      </c>
      <c r="G14" s="3">
        <v>29.392849999999999</v>
      </c>
      <c r="H14" s="3">
        <v>35.813049999999997</v>
      </c>
      <c r="I14" s="3">
        <v>43.105339999999998</v>
      </c>
      <c r="J14" s="3">
        <v>36.5593</v>
      </c>
      <c r="K14" s="3">
        <v>29.169899999999998</v>
      </c>
      <c r="L14" s="3">
        <v>26.340330000000002</v>
      </c>
      <c r="M14" s="3" t="s">
        <v>200</v>
      </c>
      <c r="N14" s="3"/>
      <c r="O14" s="3"/>
    </row>
    <row r="15" spans="1:15" x14ac:dyDescent="0.25">
      <c r="A15" s="3" t="s">
        <v>198</v>
      </c>
      <c r="B15" s="3" t="s">
        <v>201</v>
      </c>
      <c r="C15" s="3" t="s">
        <v>200</v>
      </c>
      <c r="D15" s="3">
        <v>41.84657</v>
      </c>
      <c r="E15" s="3" t="s">
        <v>200</v>
      </c>
      <c r="F15" s="3">
        <v>43.214329999999997</v>
      </c>
      <c r="G15" s="3">
        <v>37.27722</v>
      </c>
      <c r="H15" s="3">
        <v>46.958680000000001</v>
      </c>
      <c r="I15" s="3">
        <v>47.690130000000003</v>
      </c>
      <c r="J15" s="3" t="s">
        <v>200</v>
      </c>
      <c r="K15" s="3" t="s">
        <v>200</v>
      </c>
      <c r="L15" s="3" t="s">
        <v>200</v>
      </c>
      <c r="M15" s="3" t="s">
        <v>200</v>
      </c>
      <c r="N15" s="3"/>
      <c r="O15" s="3"/>
    </row>
    <row r="16" spans="1:15" x14ac:dyDescent="0.25">
      <c r="A16" s="3" t="s">
        <v>198</v>
      </c>
      <c r="B16" s="3" t="s">
        <v>265</v>
      </c>
      <c r="C16" s="3" t="s">
        <v>200</v>
      </c>
      <c r="D16" s="3" t="s">
        <v>200</v>
      </c>
      <c r="E16" s="3">
        <v>17.079540000000001</v>
      </c>
      <c r="F16" s="3" t="s">
        <v>200</v>
      </c>
      <c r="G16" s="3" t="s">
        <v>200</v>
      </c>
      <c r="H16" s="3" t="s">
        <v>200</v>
      </c>
      <c r="I16" s="3">
        <v>11.97899</v>
      </c>
      <c r="J16" s="3" t="s">
        <v>200</v>
      </c>
      <c r="K16" s="3" t="s">
        <v>200</v>
      </c>
      <c r="L16" s="3" t="s">
        <v>200</v>
      </c>
      <c r="M16" s="3" t="s">
        <v>200</v>
      </c>
      <c r="N16" s="3"/>
      <c r="O16" s="3"/>
    </row>
    <row r="17" spans="1:15" x14ac:dyDescent="0.25">
      <c r="A17" s="3" t="s">
        <v>198</v>
      </c>
      <c r="B17" s="3" t="s">
        <v>202</v>
      </c>
      <c r="C17" s="3">
        <v>23.185929999999999</v>
      </c>
      <c r="D17" s="3">
        <v>23.421610000000001</v>
      </c>
      <c r="E17" s="3">
        <v>22.233409999999999</v>
      </c>
      <c r="F17" s="3">
        <v>24.474309999999999</v>
      </c>
      <c r="G17" s="3" t="s">
        <v>200</v>
      </c>
      <c r="H17" s="3">
        <v>20.909040000000001</v>
      </c>
      <c r="I17" s="3">
        <v>21.461749999999999</v>
      </c>
      <c r="J17" s="3">
        <v>20.655799999999999</v>
      </c>
      <c r="K17" s="3">
        <v>20.167570000000001</v>
      </c>
      <c r="L17" s="3" t="s">
        <v>200</v>
      </c>
      <c r="M17" s="3" t="s">
        <v>200</v>
      </c>
      <c r="N17" s="3"/>
      <c r="O17" s="3"/>
    </row>
    <row r="18" spans="1:15" x14ac:dyDescent="0.25">
      <c r="A18" s="3" t="s">
        <v>198</v>
      </c>
      <c r="B18" s="3" t="s">
        <v>203</v>
      </c>
      <c r="C18" s="3">
        <v>47.703330000000001</v>
      </c>
      <c r="D18" s="3">
        <v>47.104410000000001</v>
      </c>
      <c r="E18" s="3">
        <v>50.795409999999997</v>
      </c>
      <c r="F18" s="3" t="s">
        <v>200</v>
      </c>
      <c r="G18" s="3" t="s">
        <v>200</v>
      </c>
      <c r="H18" s="3" t="s">
        <v>200</v>
      </c>
      <c r="I18" s="3" t="s">
        <v>200</v>
      </c>
      <c r="J18" s="3" t="s">
        <v>200</v>
      </c>
      <c r="K18" s="3" t="s">
        <v>200</v>
      </c>
      <c r="L18" s="3" t="s">
        <v>200</v>
      </c>
      <c r="M18" s="3" t="s">
        <v>200</v>
      </c>
      <c r="N18" s="3"/>
      <c r="O18" s="3"/>
    </row>
    <row r="19" spans="1:15" x14ac:dyDescent="0.25">
      <c r="A19" s="3" t="s">
        <v>198</v>
      </c>
      <c r="B19" s="3" t="s">
        <v>204</v>
      </c>
      <c r="C19" s="3" t="s">
        <v>200</v>
      </c>
      <c r="D19" s="3" t="s">
        <v>200</v>
      </c>
      <c r="E19" s="3">
        <v>50.401719999999997</v>
      </c>
      <c r="F19" s="3">
        <v>50.791609999999999</v>
      </c>
      <c r="G19" s="3">
        <v>64.663719999999998</v>
      </c>
      <c r="H19" s="3" t="s">
        <v>200</v>
      </c>
      <c r="I19" s="3" t="s">
        <v>200</v>
      </c>
      <c r="J19" s="3" t="s">
        <v>200</v>
      </c>
      <c r="K19" s="3" t="s">
        <v>200</v>
      </c>
      <c r="L19" s="3" t="s">
        <v>200</v>
      </c>
      <c r="M19" s="3" t="s">
        <v>200</v>
      </c>
      <c r="N19" s="3"/>
      <c r="O19" s="3"/>
    </row>
    <row r="20" spans="1:15" x14ac:dyDescent="0.25">
      <c r="A20" s="3" t="s">
        <v>198</v>
      </c>
      <c r="B20" s="3" t="s">
        <v>205</v>
      </c>
      <c r="C20" s="3" t="s">
        <v>200</v>
      </c>
      <c r="D20" s="3">
        <v>28.176729999999999</v>
      </c>
      <c r="E20" s="3">
        <v>29.568580000000001</v>
      </c>
      <c r="F20" s="3" t="s">
        <v>200</v>
      </c>
      <c r="G20" s="3" t="s">
        <v>200</v>
      </c>
      <c r="H20" s="3">
        <v>24.709150000000001</v>
      </c>
      <c r="I20" s="3" t="s">
        <v>200</v>
      </c>
      <c r="J20" s="3" t="s">
        <v>200</v>
      </c>
      <c r="K20" s="3" t="s">
        <v>200</v>
      </c>
      <c r="L20" s="3" t="s">
        <v>200</v>
      </c>
      <c r="M20" s="3" t="s">
        <v>200</v>
      </c>
      <c r="N20" s="3"/>
      <c r="O20" s="3"/>
    </row>
    <row r="21" spans="1:15" x14ac:dyDescent="0.25">
      <c r="A21" s="3" t="s">
        <v>198</v>
      </c>
      <c r="B21" s="3" t="s">
        <v>206</v>
      </c>
      <c r="C21" s="3">
        <v>30.992370000000001</v>
      </c>
      <c r="D21" s="3">
        <v>39.502490000000002</v>
      </c>
      <c r="E21" s="3" t="s">
        <v>200</v>
      </c>
      <c r="F21" s="3">
        <v>71.932299999999998</v>
      </c>
      <c r="G21" s="3">
        <v>66.139240000000001</v>
      </c>
      <c r="H21" s="3">
        <v>67.28689</v>
      </c>
      <c r="I21" s="3" t="s">
        <v>200</v>
      </c>
      <c r="J21" s="3">
        <v>66.626890000000003</v>
      </c>
      <c r="K21" s="3" t="s">
        <v>200</v>
      </c>
      <c r="L21" s="3" t="s">
        <v>200</v>
      </c>
      <c r="M21" s="3" t="s">
        <v>200</v>
      </c>
      <c r="N21" s="3"/>
      <c r="O21" s="3"/>
    </row>
    <row r="22" spans="1:15" x14ac:dyDescent="0.25">
      <c r="A22" s="3" t="s">
        <v>207</v>
      </c>
      <c r="B22" s="3" t="s">
        <v>208</v>
      </c>
      <c r="C22" s="3" t="s">
        <v>200</v>
      </c>
      <c r="D22" s="3" t="s">
        <v>200</v>
      </c>
      <c r="E22" s="3" t="s">
        <v>200</v>
      </c>
      <c r="F22" s="3">
        <v>42.233069999999998</v>
      </c>
      <c r="G22" s="3">
        <v>47.145600000000002</v>
      </c>
      <c r="H22" s="3" t="s">
        <v>200</v>
      </c>
      <c r="I22" s="3" t="s">
        <v>200</v>
      </c>
      <c r="J22" s="3" t="s">
        <v>200</v>
      </c>
      <c r="K22" s="3" t="s">
        <v>200</v>
      </c>
      <c r="L22" s="3" t="s">
        <v>200</v>
      </c>
      <c r="M22" s="3" t="s">
        <v>200</v>
      </c>
      <c r="N22" s="3"/>
      <c r="O22" s="3"/>
    </row>
    <row r="23" spans="1:15" x14ac:dyDescent="0.25">
      <c r="A23" s="3" t="s">
        <v>207</v>
      </c>
      <c r="B23" s="3" t="s">
        <v>245</v>
      </c>
      <c r="C23" s="3" t="s">
        <v>200</v>
      </c>
      <c r="D23" s="3">
        <v>51.255920000000003</v>
      </c>
      <c r="E23" s="3">
        <v>49.389000000000003</v>
      </c>
      <c r="F23" s="3">
        <v>43.582479999999997</v>
      </c>
      <c r="G23" s="3">
        <v>42.936320000000002</v>
      </c>
      <c r="H23" s="3">
        <v>44.43439</v>
      </c>
      <c r="I23" s="3">
        <v>43.100679999999997</v>
      </c>
      <c r="J23" s="3">
        <v>45.97242</v>
      </c>
      <c r="K23" s="3">
        <v>48.881340000000002</v>
      </c>
      <c r="L23" s="3">
        <v>45.791110000000003</v>
      </c>
      <c r="M23" s="3">
        <v>48.03763</v>
      </c>
      <c r="N23" s="3"/>
      <c r="O23" s="3"/>
    </row>
    <row r="24" spans="1:15" x14ac:dyDescent="0.25">
      <c r="A24" s="3" t="s">
        <v>207</v>
      </c>
      <c r="B24" s="3" t="s">
        <v>209</v>
      </c>
      <c r="C24" s="3">
        <v>63.932209999999998</v>
      </c>
      <c r="D24" s="3" t="s">
        <v>200</v>
      </c>
      <c r="E24" s="3" t="s">
        <v>200</v>
      </c>
      <c r="F24" s="3" t="s">
        <v>200</v>
      </c>
      <c r="G24" s="3" t="s">
        <v>200</v>
      </c>
      <c r="H24" s="3">
        <v>53.63561</v>
      </c>
      <c r="I24" s="3" t="s">
        <v>200</v>
      </c>
      <c r="J24" s="3">
        <v>46.92765</v>
      </c>
      <c r="K24" s="3">
        <v>50.257339999999999</v>
      </c>
      <c r="L24" s="3" t="s">
        <v>200</v>
      </c>
      <c r="M24" s="3" t="s">
        <v>200</v>
      </c>
      <c r="N24" s="3"/>
      <c r="O24" s="3"/>
    </row>
    <row r="25" spans="1:15" x14ac:dyDescent="0.25">
      <c r="A25" s="3" t="s">
        <v>207</v>
      </c>
      <c r="B25" s="3" t="s">
        <v>257</v>
      </c>
      <c r="C25" s="3">
        <v>32.130940000000002</v>
      </c>
      <c r="D25" s="3" t="s">
        <v>200</v>
      </c>
      <c r="E25" s="3">
        <v>27.820959999999999</v>
      </c>
      <c r="F25" s="3" t="s">
        <v>200</v>
      </c>
      <c r="G25" s="3">
        <v>30.527760000000001</v>
      </c>
      <c r="H25" s="3">
        <v>29.988600000000002</v>
      </c>
      <c r="I25" s="3" t="s">
        <v>200</v>
      </c>
      <c r="J25" s="3" t="s">
        <v>200</v>
      </c>
      <c r="K25" s="3" t="s">
        <v>200</v>
      </c>
      <c r="L25" s="3" t="s">
        <v>200</v>
      </c>
      <c r="M25" s="3" t="s">
        <v>200</v>
      </c>
      <c r="N25" s="3"/>
      <c r="O25" s="3"/>
    </row>
    <row r="26" spans="1:15" x14ac:dyDescent="0.25">
      <c r="A26" s="3" t="s">
        <v>207</v>
      </c>
      <c r="B26" s="3" t="s">
        <v>210</v>
      </c>
      <c r="C26" s="3" t="s">
        <v>200</v>
      </c>
      <c r="D26" s="3" t="s">
        <v>200</v>
      </c>
      <c r="E26" s="3" t="s">
        <v>200</v>
      </c>
      <c r="F26" s="3" t="s">
        <v>200</v>
      </c>
      <c r="G26" s="3">
        <v>75.868679999999998</v>
      </c>
      <c r="H26" s="3">
        <v>78.750039999999998</v>
      </c>
      <c r="I26" s="3">
        <v>79.383219999999994</v>
      </c>
      <c r="J26" s="3" t="s">
        <v>200</v>
      </c>
      <c r="K26" s="3" t="s">
        <v>200</v>
      </c>
      <c r="L26" s="3" t="s">
        <v>200</v>
      </c>
      <c r="M26" s="3" t="s">
        <v>200</v>
      </c>
      <c r="N26" s="3"/>
      <c r="O26" s="3"/>
    </row>
    <row r="27" spans="1:15" x14ac:dyDescent="0.25">
      <c r="A27" s="3" t="s">
        <v>207</v>
      </c>
      <c r="B27" s="3" t="s">
        <v>211</v>
      </c>
      <c r="C27" s="3">
        <v>29.74081</v>
      </c>
      <c r="D27" s="3">
        <v>32.438189999999999</v>
      </c>
      <c r="E27" s="3">
        <v>34.384480000000003</v>
      </c>
      <c r="F27" s="3">
        <v>38.564990000000002</v>
      </c>
      <c r="G27" s="3">
        <v>37.23413</v>
      </c>
      <c r="H27" s="3">
        <v>37.83437</v>
      </c>
      <c r="I27" s="3">
        <v>35.555349999999997</v>
      </c>
      <c r="J27" s="3" t="s">
        <v>200</v>
      </c>
      <c r="K27" s="3">
        <v>35.755549999999999</v>
      </c>
      <c r="L27" s="3">
        <v>34.325429999999997</v>
      </c>
      <c r="M27" s="3" t="s">
        <v>200</v>
      </c>
      <c r="N27" s="3"/>
      <c r="O27" s="3"/>
    </row>
    <row r="28" spans="1:15" x14ac:dyDescent="0.25">
      <c r="A28" s="3" t="s">
        <v>207</v>
      </c>
      <c r="B28" s="3" t="s">
        <v>212</v>
      </c>
      <c r="C28" s="3">
        <v>76.519310000000004</v>
      </c>
      <c r="D28" s="3">
        <v>80.902559999999994</v>
      </c>
      <c r="E28" s="3">
        <v>78.428529999999995</v>
      </c>
      <c r="F28" s="3">
        <v>81.103660000000005</v>
      </c>
      <c r="G28" s="3">
        <v>81.104380000000006</v>
      </c>
      <c r="H28" s="3">
        <v>78.573599999999999</v>
      </c>
      <c r="I28" s="3">
        <v>84.035749999999993</v>
      </c>
      <c r="J28" s="3">
        <v>78.730490000000003</v>
      </c>
      <c r="K28" s="3">
        <v>80.901799999999994</v>
      </c>
      <c r="L28" s="3">
        <v>85.520970000000005</v>
      </c>
      <c r="M28" s="3" t="s">
        <v>200</v>
      </c>
      <c r="N28" s="3"/>
      <c r="O28" s="3"/>
    </row>
    <row r="29" spans="1:15" x14ac:dyDescent="0.25">
      <c r="A29" s="3" t="s">
        <v>207</v>
      </c>
      <c r="B29" s="3" t="s">
        <v>213</v>
      </c>
      <c r="C29" s="3" t="s">
        <v>200</v>
      </c>
      <c r="D29" s="3" t="s">
        <v>200</v>
      </c>
      <c r="E29" s="3">
        <v>34.100180000000002</v>
      </c>
      <c r="F29" s="3" t="s">
        <v>200</v>
      </c>
      <c r="G29" s="3">
        <v>33.33981</v>
      </c>
      <c r="H29" s="3">
        <v>32.69417</v>
      </c>
      <c r="I29" s="3">
        <v>32.993209999999998</v>
      </c>
      <c r="J29" s="3">
        <v>35.394829999999999</v>
      </c>
      <c r="K29" s="3">
        <v>34.356189999999998</v>
      </c>
      <c r="L29" s="3">
        <v>38.992359999999998</v>
      </c>
      <c r="M29" s="3" t="s">
        <v>200</v>
      </c>
      <c r="N29" s="3"/>
      <c r="O29" s="3"/>
    </row>
    <row r="30" spans="1:15" x14ac:dyDescent="0.25">
      <c r="A30" s="3" t="s">
        <v>207</v>
      </c>
      <c r="B30" s="3" t="s">
        <v>214</v>
      </c>
      <c r="C30" s="3">
        <v>108.92856999999999</v>
      </c>
      <c r="D30" s="3">
        <v>109.84308</v>
      </c>
      <c r="E30" s="3" t="s">
        <v>200</v>
      </c>
      <c r="F30" s="3">
        <v>109.00901</v>
      </c>
      <c r="G30" s="3">
        <v>102.87443</v>
      </c>
      <c r="H30" s="3">
        <v>105.19083999999999</v>
      </c>
      <c r="I30" s="3">
        <v>107.53846</v>
      </c>
      <c r="J30" s="3">
        <v>107.18653999999999</v>
      </c>
      <c r="K30" s="3">
        <v>104.62687</v>
      </c>
      <c r="L30" s="3">
        <v>110.10101</v>
      </c>
      <c r="M30" s="3" t="s">
        <v>200</v>
      </c>
      <c r="N30" s="3"/>
      <c r="O30" s="3"/>
    </row>
    <row r="31" spans="1:15" x14ac:dyDescent="0.25">
      <c r="A31" s="3" t="s">
        <v>207</v>
      </c>
      <c r="B31" s="3" t="s">
        <v>215</v>
      </c>
      <c r="C31" s="3" t="s">
        <v>200</v>
      </c>
      <c r="D31" s="3">
        <v>23.184809999999999</v>
      </c>
      <c r="E31" s="3" t="s">
        <v>200</v>
      </c>
      <c r="F31" s="3" t="s">
        <v>200</v>
      </c>
      <c r="G31" s="3" t="s">
        <v>200</v>
      </c>
      <c r="H31" s="3" t="s">
        <v>200</v>
      </c>
      <c r="I31" s="3" t="s">
        <v>200</v>
      </c>
      <c r="J31" s="3" t="s">
        <v>200</v>
      </c>
      <c r="K31" s="3" t="s">
        <v>200</v>
      </c>
      <c r="L31" s="3" t="s">
        <v>200</v>
      </c>
      <c r="M31" s="3" t="s">
        <v>200</v>
      </c>
      <c r="N31" s="3"/>
      <c r="O31" s="3"/>
    </row>
    <row r="32" spans="1:15" x14ac:dyDescent="0.25">
      <c r="A32" s="3" t="s">
        <v>207</v>
      </c>
      <c r="B32" s="3" t="s">
        <v>261</v>
      </c>
      <c r="C32" s="3">
        <v>57.085120000000003</v>
      </c>
      <c r="D32" s="3" t="s">
        <v>200</v>
      </c>
      <c r="E32" s="3" t="s">
        <v>200</v>
      </c>
      <c r="F32" s="3">
        <v>54.200769999999999</v>
      </c>
      <c r="G32" s="3">
        <v>53.052799999999998</v>
      </c>
      <c r="H32" s="3">
        <v>52.777729999999998</v>
      </c>
      <c r="I32" s="3">
        <v>50.708500000000001</v>
      </c>
      <c r="J32" s="3">
        <v>58.393030000000003</v>
      </c>
      <c r="K32" s="3" t="s">
        <v>200</v>
      </c>
      <c r="L32" s="3" t="s">
        <v>200</v>
      </c>
      <c r="M32" s="3">
        <v>0</v>
      </c>
      <c r="N32" s="3"/>
      <c r="O32" s="3"/>
    </row>
    <row r="33" spans="1:15" x14ac:dyDescent="0.25">
      <c r="A33" s="3" t="s">
        <v>207</v>
      </c>
      <c r="B33" s="3" t="s">
        <v>216</v>
      </c>
      <c r="C33" s="3">
        <v>30.9054</v>
      </c>
      <c r="D33" s="3">
        <v>30.028749999999999</v>
      </c>
      <c r="E33" s="3">
        <v>28.190449999999998</v>
      </c>
      <c r="F33" s="3">
        <v>32.146239999999999</v>
      </c>
      <c r="G33" s="3">
        <v>32.45055</v>
      </c>
      <c r="H33" s="3" t="s">
        <v>200</v>
      </c>
      <c r="I33" s="3">
        <v>30.416080000000001</v>
      </c>
      <c r="J33" s="3">
        <v>27.718139999999998</v>
      </c>
      <c r="K33" s="3" t="s">
        <v>200</v>
      </c>
      <c r="L33" s="3" t="s">
        <v>200</v>
      </c>
      <c r="M33" s="3" t="s">
        <v>200</v>
      </c>
      <c r="N33" s="3"/>
      <c r="O33" s="3"/>
    </row>
    <row r="34" spans="1:15" x14ac:dyDescent="0.25">
      <c r="A34" s="3" t="s">
        <v>207</v>
      </c>
      <c r="B34" s="3" t="s">
        <v>217</v>
      </c>
      <c r="C34" s="3" t="s">
        <v>200</v>
      </c>
      <c r="D34" s="3" t="s">
        <v>200</v>
      </c>
      <c r="E34" s="3">
        <v>44.742249999999999</v>
      </c>
      <c r="F34" s="3">
        <v>38.958500000000001</v>
      </c>
      <c r="G34" s="3" t="s">
        <v>200</v>
      </c>
      <c r="H34" s="3" t="s">
        <v>200</v>
      </c>
      <c r="I34" s="3">
        <v>28.93646</v>
      </c>
      <c r="J34" s="3" t="s">
        <v>200</v>
      </c>
      <c r="K34" s="3">
        <v>29.01962</v>
      </c>
      <c r="L34" s="3" t="s">
        <v>200</v>
      </c>
      <c r="M34" s="3" t="s">
        <v>200</v>
      </c>
      <c r="N34" s="3"/>
      <c r="O34" s="3"/>
    </row>
    <row r="35" spans="1:15" x14ac:dyDescent="0.25">
      <c r="A35" s="3" t="s">
        <v>218</v>
      </c>
      <c r="B35" s="3" t="s">
        <v>246</v>
      </c>
      <c r="C35" s="3">
        <v>50.565539999999999</v>
      </c>
      <c r="D35" s="3">
        <v>61.278210000000001</v>
      </c>
      <c r="E35" s="3">
        <v>97.165940000000006</v>
      </c>
      <c r="F35" s="3">
        <v>77.146640000000005</v>
      </c>
      <c r="G35" s="3">
        <v>71.705629999999999</v>
      </c>
      <c r="H35" s="3">
        <v>67.875370000000004</v>
      </c>
      <c r="I35" s="3">
        <v>70.962389999999999</v>
      </c>
      <c r="J35" s="3" t="s">
        <v>200</v>
      </c>
      <c r="K35" s="3">
        <v>74.260660000000001</v>
      </c>
      <c r="L35" s="3">
        <v>73.784940000000006</v>
      </c>
      <c r="M35" s="3" t="s">
        <v>200</v>
      </c>
      <c r="N35" s="3"/>
      <c r="O35" s="3"/>
    </row>
    <row r="36" spans="1:15" x14ac:dyDescent="0.25">
      <c r="A36" s="3" t="s">
        <v>218</v>
      </c>
      <c r="B36" s="3" t="s">
        <v>219</v>
      </c>
      <c r="C36" s="3" t="s">
        <v>200</v>
      </c>
      <c r="D36" s="3" t="s">
        <v>200</v>
      </c>
      <c r="E36" s="3" t="s">
        <v>200</v>
      </c>
      <c r="F36" s="3">
        <v>76.618449999999996</v>
      </c>
      <c r="G36" s="3">
        <v>75.190190000000001</v>
      </c>
      <c r="H36" s="3" t="s">
        <v>200</v>
      </c>
      <c r="I36" s="3">
        <v>81.039479999999998</v>
      </c>
      <c r="J36" s="3">
        <v>79.248829999999998</v>
      </c>
      <c r="K36" s="3">
        <v>81.741979999999998</v>
      </c>
      <c r="L36" s="3">
        <v>85.792259999999999</v>
      </c>
      <c r="M36" s="3" t="s">
        <v>200</v>
      </c>
      <c r="N36" s="3"/>
      <c r="O36" s="3"/>
    </row>
    <row r="37" spans="1:15" x14ac:dyDescent="0.25">
      <c r="A37" s="3" t="s">
        <v>218</v>
      </c>
      <c r="B37" s="3" t="s">
        <v>247</v>
      </c>
      <c r="C37" s="3" t="s">
        <v>200</v>
      </c>
      <c r="D37" s="3" t="s">
        <v>200</v>
      </c>
      <c r="E37" s="3">
        <v>19.588010000000001</v>
      </c>
      <c r="F37" s="3" t="s">
        <v>200</v>
      </c>
      <c r="G37" s="3">
        <v>30.202729999999999</v>
      </c>
      <c r="H37" s="3">
        <v>32.477939999999997</v>
      </c>
      <c r="I37" s="3">
        <v>29.57227</v>
      </c>
      <c r="J37" s="3">
        <v>36.363239999999998</v>
      </c>
      <c r="K37" s="3">
        <v>39.624630000000003</v>
      </c>
      <c r="L37" s="3">
        <v>46.85933</v>
      </c>
      <c r="M37" s="3" t="s">
        <v>200</v>
      </c>
      <c r="N37" s="3"/>
      <c r="O37" s="3"/>
    </row>
    <row r="38" spans="1:15" x14ac:dyDescent="0.25">
      <c r="A38" s="3" t="s">
        <v>218</v>
      </c>
      <c r="B38" s="3" t="s">
        <v>220</v>
      </c>
      <c r="C38" s="3">
        <v>62.115900000000003</v>
      </c>
      <c r="D38" s="3">
        <v>63.986339999999998</v>
      </c>
      <c r="E38" s="3">
        <v>65.800610000000006</v>
      </c>
      <c r="F38" s="3">
        <v>67.951639999999998</v>
      </c>
      <c r="G38" s="3">
        <v>70.467359999999999</v>
      </c>
      <c r="H38" s="3">
        <v>70.552580000000006</v>
      </c>
      <c r="I38" s="3">
        <v>66.883740000000003</v>
      </c>
      <c r="J38" s="3">
        <v>62.349710000000002</v>
      </c>
      <c r="K38" s="3">
        <v>61.850180000000002</v>
      </c>
      <c r="L38" s="3">
        <v>60.921709999999997</v>
      </c>
      <c r="M38" s="3" t="s">
        <v>200</v>
      </c>
      <c r="N38" s="3"/>
      <c r="O38" s="3"/>
    </row>
    <row r="39" spans="1:15" x14ac:dyDescent="0.25">
      <c r="A39" s="3" t="s">
        <v>218</v>
      </c>
      <c r="B39" s="3" t="s">
        <v>221</v>
      </c>
      <c r="C39" s="3">
        <v>66.295699999999997</v>
      </c>
      <c r="D39" s="3" t="s">
        <v>200</v>
      </c>
      <c r="E39" s="3" t="s">
        <v>200</v>
      </c>
      <c r="F39" s="3">
        <v>61.560670000000002</v>
      </c>
      <c r="G39" s="3">
        <v>63.905589999999997</v>
      </c>
      <c r="H39" s="3">
        <v>63.008150000000001</v>
      </c>
      <c r="I39" s="3" t="s">
        <v>200</v>
      </c>
      <c r="J39" s="3">
        <v>64.220569999999995</v>
      </c>
      <c r="K39" s="3">
        <v>68.153379999999999</v>
      </c>
      <c r="L39" s="3" t="s">
        <v>200</v>
      </c>
      <c r="M39" s="3" t="s">
        <v>200</v>
      </c>
      <c r="N39" s="3"/>
      <c r="O39" s="3"/>
    </row>
    <row r="40" spans="1:15" x14ac:dyDescent="0.25">
      <c r="A40" s="3" t="s">
        <v>222</v>
      </c>
      <c r="B40" s="3" t="s">
        <v>223</v>
      </c>
      <c r="C40" s="3" t="s">
        <v>200</v>
      </c>
      <c r="D40" s="3">
        <v>24.755199999999999</v>
      </c>
      <c r="E40" s="3" t="s">
        <v>200</v>
      </c>
      <c r="F40" s="3" t="s">
        <v>200</v>
      </c>
      <c r="G40" s="3" t="s">
        <v>200</v>
      </c>
      <c r="H40" s="3" t="s">
        <v>200</v>
      </c>
      <c r="I40" s="3" t="s">
        <v>200</v>
      </c>
      <c r="J40" s="3" t="s">
        <v>200</v>
      </c>
      <c r="K40" s="3" t="s">
        <v>200</v>
      </c>
      <c r="L40" s="3" t="s">
        <v>200</v>
      </c>
      <c r="M40" s="3" t="s">
        <v>200</v>
      </c>
      <c r="N40" s="3"/>
      <c r="O40" s="3"/>
    </row>
    <row r="41" spans="1:15" x14ac:dyDescent="0.25">
      <c r="A41" s="3" t="s">
        <v>222</v>
      </c>
      <c r="B41" s="3" t="s">
        <v>224</v>
      </c>
      <c r="C41" s="3" t="s">
        <v>200</v>
      </c>
      <c r="D41" s="3" t="s">
        <v>200</v>
      </c>
      <c r="E41" s="3">
        <v>94.306259999999995</v>
      </c>
      <c r="F41" s="3">
        <v>93.427409999999995</v>
      </c>
      <c r="G41" s="3">
        <v>96.163139999999999</v>
      </c>
      <c r="H41" s="3" t="s">
        <v>200</v>
      </c>
      <c r="I41" s="3" t="s">
        <v>200</v>
      </c>
      <c r="J41" s="3" t="s">
        <v>200</v>
      </c>
      <c r="K41" s="3" t="s">
        <v>200</v>
      </c>
      <c r="L41" s="3" t="s">
        <v>200</v>
      </c>
      <c r="M41" s="3" t="s">
        <v>200</v>
      </c>
      <c r="N41" s="3"/>
      <c r="O41" s="3"/>
    </row>
    <row r="42" spans="1:15" x14ac:dyDescent="0.25">
      <c r="A42" s="3" t="s">
        <v>222</v>
      </c>
      <c r="B42" s="3" t="s">
        <v>225</v>
      </c>
      <c r="C42" s="3">
        <v>54.392299999999999</v>
      </c>
      <c r="D42" s="3">
        <v>56.874189999999999</v>
      </c>
      <c r="E42" s="3">
        <v>53.0411</v>
      </c>
      <c r="F42" s="3">
        <v>54.823329999999999</v>
      </c>
      <c r="G42" s="3">
        <v>53.4696</v>
      </c>
      <c r="H42" s="3">
        <v>57.5077</v>
      </c>
      <c r="I42" s="3">
        <v>62.040320000000001</v>
      </c>
      <c r="J42" s="3">
        <v>66.028559999999999</v>
      </c>
      <c r="K42" s="3">
        <v>51.0062</v>
      </c>
      <c r="L42" s="3" t="s">
        <v>200</v>
      </c>
      <c r="M42" s="3" t="s">
        <v>200</v>
      </c>
      <c r="N42" s="3"/>
      <c r="O42" s="3"/>
    </row>
    <row r="43" spans="1:15" x14ac:dyDescent="0.25">
      <c r="A43" s="3" t="s">
        <v>222</v>
      </c>
      <c r="B43" s="3" t="s">
        <v>226</v>
      </c>
      <c r="C43" s="3">
        <v>37.494970000000002</v>
      </c>
      <c r="D43" s="3" t="s">
        <v>200</v>
      </c>
      <c r="E43" s="3">
        <v>40.74194</v>
      </c>
      <c r="F43" s="3">
        <v>40.407879999999999</v>
      </c>
      <c r="G43" s="3">
        <v>42.041490000000003</v>
      </c>
      <c r="H43" s="3" t="s">
        <v>200</v>
      </c>
      <c r="I43" s="3">
        <v>38.415210000000002</v>
      </c>
      <c r="J43" s="3">
        <v>39.1708</v>
      </c>
      <c r="K43" s="3" t="s">
        <v>200</v>
      </c>
      <c r="L43" s="3" t="s">
        <v>200</v>
      </c>
      <c r="M43" s="3" t="s">
        <v>200</v>
      </c>
      <c r="N43" s="3"/>
      <c r="O43" s="3"/>
    </row>
    <row r="44" spans="1:15" x14ac:dyDescent="0.25">
      <c r="A44" s="3" t="s">
        <v>222</v>
      </c>
      <c r="B44" s="3" t="s">
        <v>248</v>
      </c>
      <c r="C44" s="3">
        <v>21.20356</v>
      </c>
      <c r="D44" s="3">
        <v>21.741040000000002</v>
      </c>
      <c r="E44" s="3">
        <v>20.695820000000001</v>
      </c>
      <c r="F44" s="3">
        <v>22.671520000000001</v>
      </c>
      <c r="G44" s="3" t="s">
        <v>200</v>
      </c>
      <c r="H44" s="3" t="s">
        <v>200</v>
      </c>
      <c r="I44" s="3" t="s">
        <v>200</v>
      </c>
      <c r="J44" s="3" t="s">
        <v>200</v>
      </c>
      <c r="K44" s="3" t="s">
        <v>200</v>
      </c>
      <c r="L44" s="3" t="s">
        <v>200</v>
      </c>
      <c r="M44" s="3" t="s">
        <v>200</v>
      </c>
      <c r="N44" s="3"/>
      <c r="O44" s="3"/>
    </row>
    <row r="45" spans="1:15" x14ac:dyDescent="0.25">
      <c r="A45" s="3" t="s">
        <v>222</v>
      </c>
      <c r="B45" s="3" t="s">
        <v>249</v>
      </c>
      <c r="C45" s="3">
        <v>23.410810000000001</v>
      </c>
      <c r="D45" s="3">
        <v>24.288129999999999</v>
      </c>
      <c r="E45" s="3">
        <v>24.116669999999999</v>
      </c>
      <c r="F45" s="3">
        <v>23.66892</v>
      </c>
      <c r="G45" s="3">
        <v>23.468340000000001</v>
      </c>
      <c r="H45" s="3">
        <v>23.512989999999999</v>
      </c>
      <c r="I45" s="3" t="s">
        <v>200</v>
      </c>
      <c r="J45" s="3">
        <v>22.833680000000001</v>
      </c>
      <c r="K45" s="3" t="s">
        <v>200</v>
      </c>
      <c r="L45" s="3">
        <v>24.124880000000001</v>
      </c>
      <c r="M45" s="3" t="s">
        <v>200</v>
      </c>
      <c r="N45" s="3"/>
      <c r="O45" s="3"/>
    </row>
    <row r="46" spans="1:15" x14ac:dyDescent="0.25">
      <c r="A46" s="3" t="s">
        <v>222</v>
      </c>
      <c r="B46" s="3" t="s">
        <v>250</v>
      </c>
      <c r="C46" s="3">
        <v>56.901879999999998</v>
      </c>
      <c r="D46" s="3" t="s">
        <v>200</v>
      </c>
      <c r="E46" s="3">
        <v>57.989449999999998</v>
      </c>
      <c r="F46" s="3">
        <v>59.030909999999999</v>
      </c>
      <c r="G46" s="3" t="s">
        <v>200</v>
      </c>
      <c r="H46" s="3" t="s">
        <v>200</v>
      </c>
      <c r="I46" s="3" t="s">
        <v>200</v>
      </c>
      <c r="J46" s="3">
        <v>72.842250000000007</v>
      </c>
      <c r="K46" s="3" t="s">
        <v>200</v>
      </c>
      <c r="L46" s="3" t="s">
        <v>200</v>
      </c>
      <c r="M46" s="3" t="s">
        <v>200</v>
      </c>
      <c r="N46" s="3"/>
      <c r="O46" s="3"/>
    </row>
    <row r="47" spans="1:15" x14ac:dyDescent="0.25">
      <c r="A47" s="3" t="s">
        <v>222</v>
      </c>
      <c r="B47" s="3" t="s">
        <v>266</v>
      </c>
      <c r="C47" s="3" t="s">
        <v>200</v>
      </c>
      <c r="D47" s="3" t="s">
        <v>200</v>
      </c>
      <c r="E47" s="3" t="s">
        <v>200</v>
      </c>
      <c r="F47" s="3" t="s">
        <v>200</v>
      </c>
      <c r="G47" s="3" t="s">
        <v>200</v>
      </c>
      <c r="H47" s="3" t="s">
        <v>200</v>
      </c>
      <c r="I47" s="3">
        <v>78.010679999999994</v>
      </c>
      <c r="J47" s="3" t="s">
        <v>200</v>
      </c>
      <c r="K47" s="3">
        <v>76.751300000000001</v>
      </c>
      <c r="L47" s="3" t="s">
        <v>200</v>
      </c>
      <c r="M47" s="3" t="s">
        <v>200</v>
      </c>
      <c r="N47" s="3"/>
      <c r="O47" s="3"/>
    </row>
    <row r="48" spans="1:15" x14ac:dyDescent="0.25">
      <c r="A48" s="3" t="s">
        <v>222</v>
      </c>
      <c r="B48" s="3" t="s">
        <v>251</v>
      </c>
      <c r="C48" s="3">
        <v>64.040719999999993</v>
      </c>
      <c r="D48" s="3">
        <v>63.221490000000003</v>
      </c>
      <c r="E48" s="3">
        <v>57.210059999999999</v>
      </c>
      <c r="F48" s="3">
        <v>58.736710000000002</v>
      </c>
      <c r="G48" s="3" t="s">
        <v>200</v>
      </c>
      <c r="H48" s="3" t="s">
        <v>200</v>
      </c>
      <c r="I48" s="3" t="s">
        <v>200</v>
      </c>
      <c r="J48" s="3" t="s">
        <v>200</v>
      </c>
      <c r="K48" s="3" t="s">
        <v>200</v>
      </c>
      <c r="L48" s="3" t="s">
        <v>200</v>
      </c>
      <c r="M48" s="3" t="s">
        <v>200</v>
      </c>
      <c r="N48" s="3"/>
      <c r="O48" s="3"/>
    </row>
    <row r="49" spans="1:15" x14ac:dyDescent="0.25">
      <c r="A49" s="3" t="s">
        <v>222</v>
      </c>
      <c r="B49" s="3" t="s">
        <v>227</v>
      </c>
      <c r="C49" s="3" t="s">
        <v>200</v>
      </c>
      <c r="D49" s="3" t="s">
        <v>200</v>
      </c>
      <c r="E49" s="3">
        <v>69.486019999999996</v>
      </c>
      <c r="F49" s="3">
        <v>70.307810000000003</v>
      </c>
      <c r="G49" s="3" t="s">
        <v>200</v>
      </c>
      <c r="H49" s="3" t="s">
        <v>200</v>
      </c>
      <c r="I49" s="3" t="s">
        <v>200</v>
      </c>
      <c r="J49" s="3" t="s">
        <v>200</v>
      </c>
      <c r="K49" s="3" t="s">
        <v>200</v>
      </c>
      <c r="L49" s="3" t="s">
        <v>200</v>
      </c>
      <c r="M49" s="3" t="s">
        <v>200</v>
      </c>
      <c r="N49" s="3"/>
      <c r="O49" s="3"/>
    </row>
    <row r="50" spans="1:15" x14ac:dyDescent="0.25">
      <c r="A50" s="3" t="s">
        <v>228</v>
      </c>
      <c r="B50" s="3" t="s">
        <v>229</v>
      </c>
      <c r="C50" s="3" t="s">
        <v>200</v>
      </c>
      <c r="D50" s="3">
        <v>46.096690000000002</v>
      </c>
      <c r="E50" s="3" t="s">
        <v>200</v>
      </c>
      <c r="F50" s="3">
        <v>56.118130000000001</v>
      </c>
      <c r="G50" s="3">
        <v>51.205950000000001</v>
      </c>
      <c r="H50" s="3">
        <v>51.686660000000003</v>
      </c>
      <c r="I50" s="3">
        <v>51.298900000000003</v>
      </c>
      <c r="J50" s="3" t="s">
        <v>200</v>
      </c>
      <c r="K50" s="3" t="s">
        <v>200</v>
      </c>
      <c r="L50" s="3" t="s">
        <v>200</v>
      </c>
      <c r="M50" s="3" t="s">
        <v>200</v>
      </c>
      <c r="N50" s="3"/>
      <c r="O50" s="3"/>
    </row>
    <row r="51" spans="1:15" x14ac:dyDescent="0.25">
      <c r="A51" s="3" t="s">
        <v>228</v>
      </c>
      <c r="B51" s="3" t="s">
        <v>230</v>
      </c>
      <c r="C51" s="3">
        <v>18.208929999999999</v>
      </c>
      <c r="D51" s="3">
        <v>20.073699999999999</v>
      </c>
      <c r="E51" s="3">
        <v>22.30151</v>
      </c>
      <c r="F51" s="3">
        <v>22.975829999999998</v>
      </c>
      <c r="G51" s="3">
        <v>26.3599</v>
      </c>
      <c r="H51" s="3">
        <v>28.311070000000001</v>
      </c>
      <c r="I51" s="3">
        <v>30.423349999999999</v>
      </c>
      <c r="J51" s="3">
        <v>36.880009999999999</v>
      </c>
      <c r="K51" s="3">
        <v>41.469639999999998</v>
      </c>
      <c r="L51" s="3">
        <v>38.710909999999998</v>
      </c>
      <c r="M51" s="3" t="s">
        <v>200</v>
      </c>
      <c r="N51" s="3"/>
      <c r="O51" s="3"/>
    </row>
    <row r="52" spans="1:15" x14ac:dyDescent="0.25">
      <c r="A52" s="3" t="s">
        <v>228</v>
      </c>
      <c r="B52" s="3" t="s">
        <v>231</v>
      </c>
      <c r="C52" s="3">
        <v>62.64631</v>
      </c>
      <c r="D52" s="3">
        <v>70.486050000000006</v>
      </c>
      <c r="E52" s="3">
        <v>70.371719999999996</v>
      </c>
      <c r="F52" s="3">
        <v>71.420519999999996</v>
      </c>
      <c r="G52" s="3">
        <v>68.948369999999997</v>
      </c>
      <c r="H52" s="3">
        <v>70.340450000000004</v>
      </c>
      <c r="I52" s="3">
        <v>72.510109999999997</v>
      </c>
      <c r="J52" s="3">
        <v>75.077699999999993</v>
      </c>
      <c r="K52" s="3">
        <v>59.636429999999997</v>
      </c>
      <c r="L52" s="3" t="s">
        <v>200</v>
      </c>
      <c r="M52" s="3" t="s">
        <v>200</v>
      </c>
      <c r="N52" s="3"/>
      <c r="O52" s="3"/>
    </row>
    <row r="53" spans="1:15" x14ac:dyDescent="0.25">
      <c r="A53" s="3" t="s">
        <v>228</v>
      </c>
      <c r="B53" s="3" t="s">
        <v>232</v>
      </c>
      <c r="C53" s="3" t="s">
        <v>200</v>
      </c>
      <c r="D53" s="3">
        <v>33.881619999999998</v>
      </c>
      <c r="E53" s="3">
        <v>36.927219999999998</v>
      </c>
      <c r="F53" s="3" t="s">
        <v>200</v>
      </c>
      <c r="G53" s="3">
        <v>37.523409999999998</v>
      </c>
      <c r="H53" s="3">
        <v>40.354140000000001</v>
      </c>
      <c r="I53" s="3">
        <v>45.61665</v>
      </c>
      <c r="J53" s="3">
        <v>53.456029999999998</v>
      </c>
      <c r="K53" s="3">
        <v>56.209829999999997</v>
      </c>
      <c r="L53" s="3">
        <v>58.581139999999998</v>
      </c>
      <c r="M53" s="3" t="s">
        <v>200</v>
      </c>
      <c r="N53" s="3"/>
      <c r="O53" s="3"/>
    </row>
    <row r="54" spans="1:15" x14ac:dyDescent="0.25">
      <c r="A54" s="3" t="s">
        <v>228</v>
      </c>
      <c r="B54" s="3" t="s">
        <v>233</v>
      </c>
      <c r="C54" s="3">
        <v>53.81015</v>
      </c>
      <c r="D54" s="3">
        <v>56.232019999999999</v>
      </c>
      <c r="E54" s="3">
        <v>57.200110000000002</v>
      </c>
      <c r="F54" s="3">
        <v>58.853209999999997</v>
      </c>
      <c r="G54" s="3">
        <v>58.996679999999998</v>
      </c>
      <c r="H54" s="3" t="s">
        <v>200</v>
      </c>
      <c r="I54" s="3" t="s">
        <v>200</v>
      </c>
      <c r="J54" s="3" t="s">
        <v>200</v>
      </c>
      <c r="K54" s="3" t="s">
        <v>200</v>
      </c>
      <c r="L54" s="3">
        <v>51.980240000000002</v>
      </c>
      <c r="M54" s="3" t="s">
        <v>200</v>
      </c>
      <c r="N54" s="3"/>
      <c r="O54" s="3"/>
    </row>
    <row r="55" spans="1:15" x14ac:dyDescent="0.25">
      <c r="A55" s="3" t="s">
        <v>228</v>
      </c>
      <c r="B55" s="3" t="s">
        <v>234</v>
      </c>
      <c r="C55" s="3" t="s">
        <v>200</v>
      </c>
      <c r="D55" s="3">
        <v>68.546310000000005</v>
      </c>
      <c r="E55" s="3">
        <v>66.820819999999998</v>
      </c>
      <c r="F55" s="3">
        <v>69.407539999999997</v>
      </c>
      <c r="G55" s="3">
        <v>67.934439999999995</v>
      </c>
      <c r="H55" s="3">
        <v>76.179079999999999</v>
      </c>
      <c r="I55" s="3" t="s">
        <v>200</v>
      </c>
      <c r="J55" s="3">
        <v>74.813090000000003</v>
      </c>
      <c r="K55" s="3">
        <v>78.655339999999995</v>
      </c>
      <c r="L55" s="3">
        <v>77.870140000000006</v>
      </c>
      <c r="M55" s="3" t="s">
        <v>200</v>
      </c>
      <c r="N55" s="3"/>
      <c r="O55" s="3"/>
    </row>
    <row r="56" spans="1:15" x14ac:dyDescent="0.25">
      <c r="A56" s="3" t="s">
        <v>228</v>
      </c>
      <c r="B56" s="3" t="s">
        <v>252</v>
      </c>
      <c r="C56" s="3">
        <v>43.264490000000002</v>
      </c>
      <c r="D56" s="3">
        <v>37.1905</v>
      </c>
      <c r="E56" s="3">
        <v>42.322110000000002</v>
      </c>
      <c r="F56" s="3">
        <v>43.995350000000002</v>
      </c>
      <c r="G56" s="3">
        <v>42.58155</v>
      </c>
      <c r="H56" s="3" t="s">
        <v>200</v>
      </c>
      <c r="I56" s="3" t="s">
        <v>200</v>
      </c>
      <c r="J56" s="3" t="s">
        <v>200</v>
      </c>
      <c r="K56" s="3" t="s">
        <v>200</v>
      </c>
      <c r="L56" s="3" t="s">
        <v>200</v>
      </c>
      <c r="M56" s="3" t="s">
        <v>200</v>
      </c>
      <c r="N56" s="3"/>
      <c r="O56" s="3"/>
    </row>
    <row r="57" spans="1:15" x14ac:dyDescent="0.25">
      <c r="A57" s="3" t="s">
        <v>228</v>
      </c>
      <c r="B57" s="3" t="s">
        <v>235</v>
      </c>
      <c r="C57" s="3">
        <v>45.281370000000003</v>
      </c>
      <c r="D57" s="3" t="s">
        <v>200</v>
      </c>
      <c r="E57" s="3" t="s">
        <v>200</v>
      </c>
      <c r="F57" s="3" t="s">
        <v>200</v>
      </c>
      <c r="G57" s="3" t="s">
        <v>200</v>
      </c>
      <c r="H57" s="3" t="s">
        <v>200</v>
      </c>
      <c r="I57" s="3" t="s">
        <v>200</v>
      </c>
      <c r="J57" s="3" t="s">
        <v>200</v>
      </c>
      <c r="K57" s="3" t="s">
        <v>200</v>
      </c>
      <c r="L57" s="3" t="s">
        <v>200</v>
      </c>
      <c r="M57" s="3" t="s">
        <v>200</v>
      </c>
      <c r="N57" s="3"/>
      <c r="O57" s="3"/>
    </row>
    <row r="58" spans="1:15" x14ac:dyDescent="0.25">
      <c r="A58" s="3" t="s">
        <v>228</v>
      </c>
      <c r="B58" s="3" t="s">
        <v>236</v>
      </c>
      <c r="C58" s="3" t="s">
        <v>200</v>
      </c>
      <c r="D58" s="3">
        <v>47.444380000000002</v>
      </c>
      <c r="E58" s="3" t="s">
        <v>200</v>
      </c>
      <c r="F58" s="3" t="s">
        <v>200</v>
      </c>
      <c r="G58" s="3">
        <v>43.322470000000003</v>
      </c>
      <c r="H58" s="3" t="s">
        <v>200</v>
      </c>
      <c r="I58" s="3" t="s">
        <v>200</v>
      </c>
      <c r="J58" s="3">
        <v>46.194409999999998</v>
      </c>
      <c r="K58" s="3" t="s">
        <v>200</v>
      </c>
      <c r="L58" s="3" t="s">
        <v>200</v>
      </c>
      <c r="M58" s="3" t="s">
        <v>200</v>
      </c>
      <c r="N58" s="3"/>
      <c r="O58" s="3"/>
    </row>
    <row r="59" spans="1:15" x14ac:dyDescent="0.25">
      <c r="A59" s="3" t="s">
        <v>228</v>
      </c>
      <c r="B59" s="3" t="s">
        <v>237</v>
      </c>
      <c r="C59" s="3">
        <v>43.36665</v>
      </c>
      <c r="D59" s="3">
        <v>47.765210000000003</v>
      </c>
      <c r="E59" s="3" t="s">
        <v>200</v>
      </c>
      <c r="F59" s="3">
        <v>33.865139999999997</v>
      </c>
      <c r="G59" s="3">
        <v>37.410800000000002</v>
      </c>
      <c r="H59" s="3">
        <v>34.315060000000003</v>
      </c>
      <c r="I59" s="3">
        <v>35.736449999999998</v>
      </c>
      <c r="J59" s="3">
        <v>32.531759999999998</v>
      </c>
      <c r="K59" s="3" t="s">
        <v>200</v>
      </c>
      <c r="L59" s="3" t="s">
        <v>200</v>
      </c>
      <c r="M59" s="3" t="s">
        <v>200</v>
      </c>
      <c r="N59" s="3"/>
      <c r="O59" s="3"/>
    </row>
    <row r="60" spans="1:15" x14ac:dyDescent="0.25">
      <c r="A60" s="3" t="s">
        <v>228</v>
      </c>
      <c r="B60" s="3" t="s">
        <v>238</v>
      </c>
      <c r="C60" s="3">
        <v>10.061210000000001</v>
      </c>
      <c r="D60" s="3">
        <v>11.636900000000001</v>
      </c>
      <c r="E60" s="3">
        <v>13.48958</v>
      </c>
      <c r="F60" s="3">
        <v>14.136710000000001</v>
      </c>
      <c r="G60" s="3">
        <v>14.357390000000001</v>
      </c>
      <c r="H60" s="3">
        <v>17.580939999999998</v>
      </c>
      <c r="I60" s="3">
        <v>18.669160000000002</v>
      </c>
      <c r="J60" s="3">
        <v>20.228079999999999</v>
      </c>
      <c r="K60" s="3">
        <v>21.173580000000001</v>
      </c>
      <c r="L60" s="3">
        <v>19.516069999999999</v>
      </c>
      <c r="M60" s="3" t="s">
        <v>200</v>
      </c>
      <c r="N60" s="3"/>
      <c r="O60" s="3"/>
    </row>
    <row r="61" spans="1:15" x14ac:dyDescent="0.25">
      <c r="A61" s="3" t="s">
        <v>228</v>
      </c>
      <c r="B61" s="3" t="s">
        <v>253</v>
      </c>
      <c r="C61" s="3">
        <v>50.37715</v>
      </c>
      <c r="D61" s="3" t="s">
        <v>200</v>
      </c>
      <c r="E61" s="3" t="s">
        <v>200</v>
      </c>
      <c r="F61" s="3" t="s">
        <v>200</v>
      </c>
      <c r="G61" s="3" t="s">
        <v>200</v>
      </c>
      <c r="H61" s="3" t="s">
        <v>200</v>
      </c>
      <c r="I61" s="3" t="s">
        <v>200</v>
      </c>
      <c r="J61" s="3" t="s">
        <v>200</v>
      </c>
      <c r="K61" s="3" t="s">
        <v>200</v>
      </c>
      <c r="L61" s="3" t="s">
        <v>200</v>
      </c>
      <c r="M61" s="3" t="s">
        <v>200</v>
      </c>
      <c r="N61" s="3"/>
      <c r="O61" s="3"/>
    </row>
    <row r="62" spans="1:15" x14ac:dyDescent="0.25">
      <c r="A62" s="3" t="s">
        <v>228</v>
      </c>
      <c r="B62" s="3" t="s">
        <v>239</v>
      </c>
      <c r="C62" s="3">
        <v>33.125239999999998</v>
      </c>
      <c r="D62" s="3">
        <v>35.164250000000003</v>
      </c>
      <c r="E62" s="3">
        <v>36.044589999999999</v>
      </c>
      <c r="F62" s="3">
        <v>37.805610000000001</v>
      </c>
      <c r="G62" s="3">
        <v>41.19717</v>
      </c>
      <c r="H62" s="3">
        <v>39.022170000000003</v>
      </c>
      <c r="I62" s="3" t="s">
        <v>200</v>
      </c>
      <c r="J62" s="3" t="s">
        <v>200</v>
      </c>
      <c r="K62" s="3" t="s">
        <v>200</v>
      </c>
      <c r="L62" s="3">
        <v>33.928060000000002</v>
      </c>
      <c r="M62" s="3" t="s">
        <v>200</v>
      </c>
      <c r="N62" s="3"/>
      <c r="O62" s="3"/>
    </row>
    <row r="63" spans="1:15" x14ac:dyDescent="0.25">
      <c r="A63" s="3" t="s">
        <v>228</v>
      </c>
      <c r="B63" s="3" t="s">
        <v>240</v>
      </c>
      <c r="C63" s="3" t="s">
        <v>200</v>
      </c>
      <c r="D63" s="3">
        <v>46.529000000000003</v>
      </c>
      <c r="E63" s="3">
        <v>53.393349999999998</v>
      </c>
      <c r="F63" s="3">
        <v>50.772100000000002</v>
      </c>
      <c r="G63" s="3" t="s">
        <v>200</v>
      </c>
      <c r="H63" s="3">
        <v>48.834319999999998</v>
      </c>
      <c r="I63" s="3">
        <v>59.228450000000002</v>
      </c>
      <c r="J63" s="3">
        <v>51.173270000000002</v>
      </c>
      <c r="K63" s="3">
        <v>51.81317</v>
      </c>
      <c r="L63" s="3">
        <v>72.067080000000004</v>
      </c>
      <c r="M63" s="3" t="s">
        <v>200</v>
      </c>
      <c r="N63" s="3"/>
      <c r="O63" s="3"/>
    </row>
    <row r="64" spans="1:15" x14ac:dyDescent="0.25">
      <c r="A64" s="3" t="s">
        <v>228</v>
      </c>
      <c r="B64" s="3" t="s">
        <v>241</v>
      </c>
      <c r="C64" s="3">
        <v>47.26417</v>
      </c>
      <c r="D64" s="3">
        <v>51.078139999999998</v>
      </c>
      <c r="E64" s="3" t="s">
        <v>200</v>
      </c>
      <c r="F64" s="3">
        <v>48.669750000000001</v>
      </c>
      <c r="G64" s="3">
        <v>46.483040000000003</v>
      </c>
      <c r="H64" s="3">
        <v>49.346049999999998</v>
      </c>
      <c r="I64" s="3">
        <v>50.51811</v>
      </c>
      <c r="J64" s="3">
        <v>54.290149999999997</v>
      </c>
      <c r="K64" s="3">
        <v>54.67821</v>
      </c>
      <c r="L64" s="3">
        <v>55.642740000000003</v>
      </c>
      <c r="M64" s="3" t="s">
        <v>200</v>
      </c>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320</v>
      </c>
    </row>
    <row r="5" spans="1:15" ht="21" x14ac:dyDescent="0.35">
      <c r="A5" s="7" t="s">
        <v>180</v>
      </c>
    </row>
    <row r="6" spans="1:15" x14ac:dyDescent="0.25">
      <c r="A6" t="s">
        <v>311</v>
      </c>
    </row>
    <row r="7" spans="1:15" x14ac:dyDescent="0.25">
      <c r="A7" t="s">
        <v>321</v>
      </c>
    </row>
    <row r="8" spans="1:15" x14ac:dyDescent="0.25">
      <c r="A8" t="s">
        <v>322</v>
      </c>
    </row>
    <row r="9" spans="1:15" x14ac:dyDescent="0.25">
      <c r="A9" t="s">
        <v>323</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79.010000000000005</v>
      </c>
      <c r="H14" s="3" t="s">
        <v>200</v>
      </c>
      <c r="I14" s="3" t="s">
        <v>200</v>
      </c>
      <c r="J14" s="3" t="s">
        <v>200</v>
      </c>
      <c r="K14" s="3" t="s">
        <v>200</v>
      </c>
      <c r="L14" s="3" t="s">
        <v>200</v>
      </c>
      <c r="M14" s="3" t="s">
        <v>200</v>
      </c>
      <c r="N14" s="3"/>
      <c r="O14" s="3"/>
    </row>
    <row r="15" spans="1:15" x14ac:dyDescent="0.25">
      <c r="A15" s="3" t="s">
        <v>198</v>
      </c>
      <c r="B15" s="3" t="s">
        <v>201</v>
      </c>
      <c r="C15" s="3" t="s">
        <v>200</v>
      </c>
      <c r="D15" s="3" t="s">
        <v>200</v>
      </c>
      <c r="E15" s="3" t="s">
        <v>200</v>
      </c>
      <c r="F15" s="3" t="s">
        <v>200</v>
      </c>
      <c r="G15" s="3">
        <v>29.54</v>
      </c>
      <c r="H15" s="3" t="s">
        <v>200</v>
      </c>
      <c r="I15" s="3" t="s">
        <v>200</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v>17.52</v>
      </c>
      <c r="H16" s="3" t="s">
        <v>200</v>
      </c>
      <c r="I16" s="3" t="s">
        <v>200</v>
      </c>
      <c r="J16" s="3" t="s">
        <v>200</v>
      </c>
      <c r="K16" s="3" t="s">
        <v>200</v>
      </c>
      <c r="L16" s="3" t="s">
        <v>200</v>
      </c>
      <c r="M16" s="3" t="s">
        <v>200</v>
      </c>
      <c r="N16" s="3"/>
      <c r="O16" s="3"/>
    </row>
    <row r="17" spans="1:15" x14ac:dyDescent="0.25">
      <c r="A17" s="3" t="s">
        <v>198</v>
      </c>
      <c r="B17" s="3" t="s">
        <v>203</v>
      </c>
      <c r="C17" s="3" t="s">
        <v>200</v>
      </c>
      <c r="D17" s="3" t="s">
        <v>200</v>
      </c>
      <c r="E17" s="3" t="s">
        <v>200</v>
      </c>
      <c r="F17" s="3" t="s">
        <v>200</v>
      </c>
      <c r="G17" s="3">
        <v>38.479999999999997</v>
      </c>
      <c r="H17" s="3" t="s">
        <v>200</v>
      </c>
      <c r="I17" s="3" t="s">
        <v>200</v>
      </c>
      <c r="J17" s="3" t="s">
        <v>200</v>
      </c>
      <c r="K17" s="3" t="s">
        <v>200</v>
      </c>
      <c r="L17" s="3" t="s">
        <v>200</v>
      </c>
      <c r="M17" s="3" t="s">
        <v>200</v>
      </c>
      <c r="N17" s="3"/>
      <c r="O17" s="3"/>
    </row>
    <row r="18" spans="1:15" x14ac:dyDescent="0.25">
      <c r="A18" s="3" t="s">
        <v>198</v>
      </c>
      <c r="B18" s="3" t="s">
        <v>204</v>
      </c>
      <c r="C18" s="3" t="s">
        <v>200</v>
      </c>
      <c r="D18" s="3" t="s">
        <v>200</v>
      </c>
      <c r="E18" s="3" t="s">
        <v>200</v>
      </c>
      <c r="F18" s="3" t="s">
        <v>200</v>
      </c>
      <c r="G18" s="3" t="s">
        <v>200</v>
      </c>
      <c r="H18" s="3" t="s">
        <v>200</v>
      </c>
      <c r="I18" s="3" t="s">
        <v>200</v>
      </c>
      <c r="J18" s="3" t="s">
        <v>200</v>
      </c>
      <c r="K18" s="3">
        <v>3.3</v>
      </c>
      <c r="L18" s="3" t="s">
        <v>200</v>
      </c>
      <c r="M18" s="3" t="s">
        <v>200</v>
      </c>
      <c r="N18" s="3"/>
      <c r="O18" s="3"/>
    </row>
    <row r="19" spans="1:15" x14ac:dyDescent="0.25">
      <c r="A19" s="3" t="s">
        <v>207</v>
      </c>
      <c r="B19" s="3" t="s">
        <v>210</v>
      </c>
      <c r="C19" s="3" t="s">
        <v>200</v>
      </c>
      <c r="D19" s="3" t="s">
        <v>200</v>
      </c>
      <c r="E19" s="3" t="s">
        <v>200</v>
      </c>
      <c r="F19" s="3" t="s">
        <v>200</v>
      </c>
      <c r="G19" s="3" t="s">
        <v>200</v>
      </c>
      <c r="H19" s="3" t="s">
        <v>200</v>
      </c>
      <c r="I19" s="3">
        <v>38.1</v>
      </c>
      <c r="J19" s="3" t="s">
        <v>200</v>
      </c>
      <c r="K19" s="3">
        <v>53.1</v>
      </c>
      <c r="L19" s="3" t="s">
        <v>200</v>
      </c>
      <c r="M19" s="3" t="s">
        <v>200</v>
      </c>
      <c r="N19" s="3"/>
      <c r="O19" s="3"/>
    </row>
    <row r="20" spans="1:15" x14ac:dyDescent="0.25">
      <c r="A20" s="3" t="s">
        <v>207</v>
      </c>
      <c r="B20" s="3" t="s">
        <v>211</v>
      </c>
      <c r="C20" s="3" t="s">
        <v>200</v>
      </c>
      <c r="D20" s="3" t="s">
        <v>200</v>
      </c>
      <c r="E20" s="3" t="s">
        <v>200</v>
      </c>
      <c r="F20" s="3" t="s">
        <v>200</v>
      </c>
      <c r="G20" s="3" t="s">
        <v>200</v>
      </c>
      <c r="H20" s="3" t="s">
        <v>200</v>
      </c>
      <c r="I20" s="3" t="s">
        <v>200</v>
      </c>
      <c r="J20" s="3" t="s">
        <v>200</v>
      </c>
      <c r="K20" s="3">
        <v>13.2</v>
      </c>
      <c r="L20" s="3" t="s">
        <v>200</v>
      </c>
      <c r="M20" s="3" t="s">
        <v>200</v>
      </c>
      <c r="N20" s="3"/>
      <c r="O20" s="3"/>
    </row>
    <row r="21" spans="1:15" x14ac:dyDescent="0.25">
      <c r="A21" s="3" t="s">
        <v>207</v>
      </c>
      <c r="B21" s="3" t="s">
        <v>216</v>
      </c>
      <c r="C21" s="3" t="s">
        <v>200</v>
      </c>
      <c r="D21" s="3" t="s">
        <v>200</v>
      </c>
      <c r="E21" s="3" t="s">
        <v>200</v>
      </c>
      <c r="F21" s="3" t="s">
        <v>200</v>
      </c>
      <c r="G21" s="3">
        <v>20.2</v>
      </c>
      <c r="H21" s="3">
        <v>33.200000000000003</v>
      </c>
      <c r="I21" s="3" t="s">
        <v>200</v>
      </c>
      <c r="J21" s="3" t="s">
        <v>200</v>
      </c>
      <c r="K21" s="3" t="s">
        <v>200</v>
      </c>
      <c r="L21" s="3" t="s">
        <v>200</v>
      </c>
      <c r="M21" s="3" t="s">
        <v>200</v>
      </c>
      <c r="N21" s="3"/>
      <c r="O21" s="3"/>
    </row>
    <row r="22" spans="1:15" x14ac:dyDescent="0.25">
      <c r="A22" s="3" t="s">
        <v>207</v>
      </c>
      <c r="B22" s="3" t="s">
        <v>217</v>
      </c>
      <c r="C22" s="3" t="s">
        <v>200</v>
      </c>
      <c r="D22" s="3" t="s">
        <v>200</v>
      </c>
      <c r="E22" s="3" t="s">
        <v>200</v>
      </c>
      <c r="F22" s="3" t="s">
        <v>200</v>
      </c>
      <c r="G22" s="3" t="s">
        <v>200</v>
      </c>
      <c r="H22" s="3" t="s">
        <v>200</v>
      </c>
      <c r="I22" s="3">
        <v>55.983330000000002</v>
      </c>
      <c r="J22" s="3" t="s">
        <v>200</v>
      </c>
      <c r="K22" s="3" t="s">
        <v>200</v>
      </c>
      <c r="L22" s="3" t="s">
        <v>200</v>
      </c>
      <c r="M22" s="3" t="s">
        <v>200</v>
      </c>
      <c r="N22" s="3"/>
      <c r="O22" s="3"/>
    </row>
    <row r="23" spans="1:15" x14ac:dyDescent="0.25">
      <c r="A23" s="3" t="s">
        <v>218</v>
      </c>
      <c r="B23" s="3" t="s">
        <v>219</v>
      </c>
      <c r="C23" s="3" t="s">
        <v>200</v>
      </c>
      <c r="D23" s="3" t="s">
        <v>200</v>
      </c>
      <c r="E23" s="3" t="s">
        <v>200</v>
      </c>
      <c r="F23" s="3">
        <v>9</v>
      </c>
      <c r="G23" s="3" t="s">
        <v>200</v>
      </c>
      <c r="H23" s="3" t="s">
        <v>200</v>
      </c>
      <c r="I23" s="3" t="s">
        <v>200</v>
      </c>
      <c r="J23" s="3" t="s">
        <v>200</v>
      </c>
      <c r="K23" s="3" t="s">
        <v>200</v>
      </c>
      <c r="L23" s="3" t="s">
        <v>200</v>
      </c>
      <c r="M23" s="3" t="s">
        <v>200</v>
      </c>
      <c r="N23" s="3"/>
      <c r="O23" s="3"/>
    </row>
    <row r="24" spans="1:15" x14ac:dyDescent="0.25">
      <c r="A24" s="3" t="s">
        <v>218</v>
      </c>
      <c r="B24" s="3" t="s">
        <v>220</v>
      </c>
      <c r="C24" s="3" t="s">
        <v>200</v>
      </c>
      <c r="D24" s="3">
        <v>21.012260000000001</v>
      </c>
      <c r="E24" s="3" t="s">
        <v>200</v>
      </c>
      <c r="F24" s="3" t="s">
        <v>200</v>
      </c>
      <c r="G24" s="3" t="s">
        <v>200</v>
      </c>
      <c r="H24" s="3" t="s">
        <v>200</v>
      </c>
      <c r="I24" s="3">
        <v>36</v>
      </c>
      <c r="J24" s="3" t="s">
        <v>200</v>
      </c>
      <c r="K24" s="3" t="s">
        <v>200</v>
      </c>
      <c r="L24" s="3" t="s">
        <v>200</v>
      </c>
      <c r="M24" s="3" t="s">
        <v>200</v>
      </c>
      <c r="N24" s="3"/>
      <c r="O24" s="3"/>
    </row>
    <row r="25" spans="1:15" x14ac:dyDescent="0.25">
      <c r="A25" s="3" t="s">
        <v>218</v>
      </c>
      <c r="B25" s="3" t="s">
        <v>221</v>
      </c>
      <c r="C25" s="3" t="s">
        <v>200</v>
      </c>
      <c r="D25" s="3" t="s">
        <v>200</v>
      </c>
      <c r="E25" s="3" t="s">
        <v>200</v>
      </c>
      <c r="F25" s="3" t="s">
        <v>200</v>
      </c>
      <c r="G25" s="3" t="s">
        <v>200</v>
      </c>
      <c r="H25" s="3" t="s">
        <v>200</v>
      </c>
      <c r="I25" s="3" t="s">
        <v>200</v>
      </c>
      <c r="J25" s="3" t="s">
        <v>200</v>
      </c>
      <c r="K25" s="3">
        <v>47</v>
      </c>
      <c r="L25" s="3" t="s">
        <v>200</v>
      </c>
      <c r="M25" s="3" t="s">
        <v>200</v>
      </c>
      <c r="N25" s="3"/>
      <c r="O25" s="3"/>
    </row>
    <row r="26" spans="1:15" x14ac:dyDescent="0.25">
      <c r="A26" s="3" t="s">
        <v>222</v>
      </c>
      <c r="B26" s="3" t="s">
        <v>224</v>
      </c>
      <c r="C26" s="3" t="s">
        <v>200</v>
      </c>
      <c r="D26" s="3">
        <v>55.701909999999998</v>
      </c>
      <c r="E26" s="3" t="s">
        <v>200</v>
      </c>
      <c r="F26" s="3" t="s">
        <v>200</v>
      </c>
      <c r="G26" s="3" t="s">
        <v>200</v>
      </c>
      <c r="H26" s="3" t="s">
        <v>200</v>
      </c>
      <c r="I26" s="3" t="s">
        <v>200</v>
      </c>
      <c r="J26" s="3" t="s">
        <v>200</v>
      </c>
      <c r="K26" s="3" t="s">
        <v>200</v>
      </c>
      <c r="L26" s="3" t="s">
        <v>200</v>
      </c>
      <c r="M26" s="3" t="s">
        <v>200</v>
      </c>
      <c r="N26" s="3"/>
      <c r="O26" s="3"/>
    </row>
    <row r="27" spans="1:15" x14ac:dyDescent="0.25">
      <c r="A27" s="3" t="s">
        <v>222</v>
      </c>
      <c r="B27" s="3" t="s">
        <v>226</v>
      </c>
      <c r="C27" s="3" t="s">
        <v>200</v>
      </c>
      <c r="D27" s="3" t="s">
        <v>200</v>
      </c>
      <c r="E27" s="3" t="s">
        <v>200</v>
      </c>
      <c r="F27" s="3" t="s">
        <v>200</v>
      </c>
      <c r="G27" s="3" t="s">
        <v>200</v>
      </c>
      <c r="H27" s="3" t="s">
        <v>200</v>
      </c>
      <c r="I27" s="3" t="s">
        <v>200</v>
      </c>
      <c r="J27" s="3" t="s">
        <v>200</v>
      </c>
      <c r="K27" s="3">
        <v>13.2</v>
      </c>
      <c r="L27" s="3" t="s">
        <v>200</v>
      </c>
      <c r="M27" s="3" t="s">
        <v>200</v>
      </c>
      <c r="N27" s="3"/>
      <c r="O27" s="3"/>
    </row>
    <row r="28" spans="1:15" x14ac:dyDescent="0.25">
      <c r="A28" s="3" t="s">
        <v>222</v>
      </c>
      <c r="B28" s="3" t="s">
        <v>266</v>
      </c>
      <c r="C28" s="3" t="s">
        <v>200</v>
      </c>
      <c r="D28" s="3" t="s">
        <v>200</v>
      </c>
      <c r="E28" s="3" t="s">
        <v>200</v>
      </c>
      <c r="F28" s="3" t="s">
        <v>200</v>
      </c>
      <c r="G28" s="3" t="s">
        <v>200</v>
      </c>
      <c r="H28" s="3" t="s">
        <v>200</v>
      </c>
      <c r="I28" s="3">
        <v>22</v>
      </c>
      <c r="J28" s="3" t="s">
        <v>200</v>
      </c>
      <c r="K28" s="3" t="s">
        <v>200</v>
      </c>
      <c r="L28" s="3" t="s">
        <v>200</v>
      </c>
      <c r="M28" s="3" t="s">
        <v>200</v>
      </c>
      <c r="N28" s="3"/>
      <c r="O28" s="3"/>
    </row>
    <row r="29" spans="1:15" x14ac:dyDescent="0.25">
      <c r="A29" s="3" t="s">
        <v>222</v>
      </c>
      <c r="B29" s="3" t="s">
        <v>227</v>
      </c>
      <c r="C29" s="3" t="s">
        <v>200</v>
      </c>
      <c r="D29" s="3" t="s">
        <v>200</v>
      </c>
      <c r="E29" s="3" t="s">
        <v>200</v>
      </c>
      <c r="F29" s="3" t="s">
        <v>200</v>
      </c>
      <c r="G29" s="3" t="s">
        <v>200</v>
      </c>
      <c r="H29" s="3" t="s">
        <v>200</v>
      </c>
      <c r="I29" s="3" t="s">
        <v>200</v>
      </c>
      <c r="J29" s="3" t="s">
        <v>200</v>
      </c>
      <c r="K29" s="3" t="s">
        <v>200</v>
      </c>
      <c r="L29" s="3">
        <v>19.600000000000001</v>
      </c>
      <c r="M29" s="3" t="s">
        <v>200</v>
      </c>
      <c r="N29" s="3"/>
      <c r="O29" s="3"/>
    </row>
    <row r="30" spans="1:15" x14ac:dyDescent="0.25">
      <c r="A30" s="3" t="s">
        <v>228</v>
      </c>
      <c r="B30" s="3" t="s">
        <v>229</v>
      </c>
      <c r="C30" s="3" t="s">
        <v>200</v>
      </c>
      <c r="D30" s="3" t="s">
        <v>200</v>
      </c>
      <c r="E30" s="3" t="s">
        <v>200</v>
      </c>
      <c r="F30" s="3" t="s">
        <v>200</v>
      </c>
      <c r="G30" s="3">
        <v>8.82</v>
      </c>
      <c r="H30" s="3" t="s">
        <v>200</v>
      </c>
      <c r="I30" s="3" t="s">
        <v>200</v>
      </c>
      <c r="J30" s="3" t="s">
        <v>200</v>
      </c>
      <c r="K30" s="3" t="s">
        <v>200</v>
      </c>
      <c r="L30" s="3" t="s">
        <v>200</v>
      </c>
      <c r="M30" s="3" t="s">
        <v>200</v>
      </c>
      <c r="N30" s="3"/>
      <c r="O30" s="3"/>
    </row>
    <row r="31" spans="1:15" x14ac:dyDescent="0.25">
      <c r="A31" s="3" t="s">
        <v>228</v>
      </c>
      <c r="B31" s="3" t="s">
        <v>230</v>
      </c>
      <c r="C31" s="3" t="s">
        <v>200</v>
      </c>
      <c r="D31" s="3" t="s">
        <v>200</v>
      </c>
      <c r="E31" s="3" t="s">
        <v>200</v>
      </c>
      <c r="F31" s="3" t="s">
        <v>200</v>
      </c>
      <c r="G31" s="3">
        <v>35.590000000000003</v>
      </c>
      <c r="H31" s="3" t="s">
        <v>200</v>
      </c>
      <c r="I31" s="3" t="s">
        <v>200</v>
      </c>
      <c r="J31" s="3" t="s">
        <v>200</v>
      </c>
      <c r="K31" s="3" t="s">
        <v>200</v>
      </c>
      <c r="L31" s="3" t="s">
        <v>200</v>
      </c>
      <c r="M31" s="3" t="s">
        <v>200</v>
      </c>
      <c r="N31" s="3"/>
      <c r="O31" s="3"/>
    </row>
    <row r="32" spans="1:15" x14ac:dyDescent="0.25">
      <c r="A32" s="3" t="s">
        <v>228</v>
      </c>
      <c r="B32" s="3" t="s">
        <v>232</v>
      </c>
      <c r="C32" s="3" t="s">
        <v>200</v>
      </c>
      <c r="D32" s="3" t="s">
        <v>200</v>
      </c>
      <c r="E32" s="3" t="s">
        <v>200</v>
      </c>
      <c r="F32" s="3" t="s">
        <v>200</v>
      </c>
      <c r="G32" s="3">
        <v>16.52</v>
      </c>
      <c r="H32" s="3" t="s">
        <v>200</v>
      </c>
      <c r="I32" s="3" t="s">
        <v>200</v>
      </c>
      <c r="J32" s="3" t="s">
        <v>200</v>
      </c>
      <c r="K32" s="3" t="s">
        <v>200</v>
      </c>
      <c r="L32" s="3" t="s">
        <v>200</v>
      </c>
      <c r="M32" s="3" t="s">
        <v>200</v>
      </c>
      <c r="N32" s="3"/>
      <c r="O32" s="3"/>
    </row>
    <row r="33" spans="1:15" x14ac:dyDescent="0.25">
      <c r="A33" s="3" t="s">
        <v>228</v>
      </c>
      <c r="B33" s="3" t="s">
        <v>233</v>
      </c>
      <c r="C33" s="3" t="s">
        <v>200</v>
      </c>
      <c r="D33" s="3" t="s">
        <v>200</v>
      </c>
      <c r="E33" s="3" t="s">
        <v>200</v>
      </c>
      <c r="F33" s="3" t="s">
        <v>200</v>
      </c>
      <c r="G33" s="3" t="s">
        <v>200</v>
      </c>
      <c r="H33" s="3" t="s">
        <v>200</v>
      </c>
      <c r="I33" s="3" t="s">
        <v>200</v>
      </c>
      <c r="J33" s="3" t="s">
        <v>200</v>
      </c>
      <c r="K33" s="3">
        <v>5.2</v>
      </c>
      <c r="L33" s="3" t="s">
        <v>200</v>
      </c>
      <c r="M33" s="3" t="s">
        <v>200</v>
      </c>
      <c r="N33" s="3"/>
      <c r="O33" s="3"/>
    </row>
    <row r="34" spans="1:15" x14ac:dyDescent="0.25">
      <c r="A34" s="3" t="s">
        <v>228</v>
      </c>
      <c r="B34" s="3" t="s">
        <v>234</v>
      </c>
      <c r="C34" s="3" t="s">
        <v>200</v>
      </c>
      <c r="D34" s="3" t="s">
        <v>200</v>
      </c>
      <c r="E34" s="3" t="s">
        <v>200</v>
      </c>
      <c r="F34" s="3" t="s">
        <v>200</v>
      </c>
      <c r="G34" s="3" t="s">
        <v>200</v>
      </c>
      <c r="H34" s="3" t="s">
        <v>200</v>
      </c>
      <c r="I34" s="3" t="s">
        <v>200</v>
      </c>
      <c r="J34" s="3">
        <v>5.8</v>
      </c>
      <c r="K34" s="3" t="s">
        <v>200</v>
      </c>
      <c r="L34" s="3" t="s">
        <v>200</v>
      </c>
      <c r="M34" s="3" t="s">
        <v>200</v>
      </c>
      <c r="N34" s="3"/>
      <c r="O34" s="3"/>
    </row>
    <row r="35" spans="1:15" x14ac:dyDescent="0.25">
      <c r="A35" s="3" t="s">
        <v>228</v>
      </c>
      <c r="B35" s="3" t="s">
        <v>237</v>
      </c>
      <c r="C35" s="3" t="s">
        <v>200</v>
      </c>
      <c r="D35" s="3" t="s">
        <v>200</v>
      </c>
      <c r="E35" s="3" t="s">
        <v>200</v>
      </c>
      <c r="F35" s="3" t="s">
        <v>200</v>
      </c>
      <c r="G35" s="3" t="s">
        <v>200</v>
      </c>
      <c r="H35" s="3" t="s">
        <v>200</v>
      </c>
      <c r="I35" s="3">
        <v>1.9</v>
      </c>
      <c r="J35" s="3" t="s">
        <v>200</v>
      </c>
      <c r="K35" s="3" t="s">
        <v>200</v>
      </c>
      <c r="L35" s="3" t="s">
        <v>200</v>
      </c>
      <c r="M35" s="3" t="s">
        <v>200</v>
      </c>
      <c r="N35" s="3"/>
      <c r="O35" s="3"/>
    </row>
    <row r="36" spans="1:15" x14ac:dyDescent="0.25">
      <c r="A36" s="3" t="s">
        <v>228</v>
      </c>
      <c r="B36" s="3" t="s">
        <v>238</v>
      </c>
      <c r="C36" s="3" t="s">
        <v>200</v>
      </c>
      <c r="D36" s="3" t="s">
        <v>200</v>
      </c>
      <c r="E36" s="3" t="s">
        <v>200</v>
      </c>
      <c r="F36" s="3" t="s">
        <v>200</v>
      </c>
      <c r="G36" s="3">
        <v>8.7899999999999991</v>
      </c>
      <c r="H36" s="3" t="s">
        <v>200</v>
      </c>
      <c r="I36" s="3" t="s">
        <v>200</v>
      </c>
      <c r="J36" s="3" t="s">
        <v>200</v>
      </c>
      <c r="K36" s="3" t="s">
        <v>200</v>
      </c>
      <c r="L36" s="3" t="s">
        <v>200</v>
      </c>
      <c r="M36" s="3" t="s">
        <v>200</v>
      </c>
      <c r="N36" s="3"/>
      <c r="O36" s="3"/>
    </row>
    <row r="37" spans="1:15" x14ac:dyDescent="0.25">
      <c r="A37" s="3" t="s">
        <v>228</v>
      </c>
      <c r="B37" s="3" t="s">
        <v>253</v>
      </c>
      <c r="C37" s="3" t="s">
        <v>200</v>
      </c>
      <c r="D37" s="3" t="s">
        <v>200</v>
      </c>
      <c r="E37" s="3" t="s">
        <v>200</v>
      </c>
      <c r="F37" s="3" t="s">
        <v>200</v>
      </c>
      <c r="G37" s="3" t="s">
        <v>200</v>
      </c>
      <c r="H37" s="3" t="s">
        <v>200</v>
      </c>
      <c r="I37" s="3" t="s">
        <v>200</v>
      </c>
      <c r="J37" s="3">
        <v>16.96</v>
      </c>
      <c r="K37" s="3" t="s">
        <v>200</v>
      </c>
      <c r="L37" s="3" t="s">
        <v>200</v>
      </c>
      <c r="M37" s="3" t="s">
        <v>200</v>
      </c>
      <c r="N37" s="3"/>
      <c r="O37" s="3"/>
    </row>
    <row r="38" spans="1:15" x14ac:dyDescent="0.25">
      <c r="A38" s="3" t="s">
        <v>228</v>
      </c>
      <c r="B38" s="3" t="s">
        <v>239</v>
      </c>
      <c r="C38" s="3" t="s">
        <v>200</v>
      </c>
      <c r="D38" s="3" t="s">
        <v>200</v>
      </c>
      <c r="E38" s="3" t="s">
        <v>200</v>
      </c>
      <c r="F38" s="3" t="s">
        <v>200</v>
      </c>
      <c r="G38" s="3">
        <v>28.74</v>
      </c>
      <c r="H38" s="3" t="s">
        <v>200</v>
      </c>
      <c r="I38" s="3" t="s">
        <v>200</v>
      </c>
      <c r="J38" s="3" t="s">
        <v>200</v>
      </c>
      <c r="K38" s="3" t="s">
        <v>200</v>
      </c>
      <c r="L38" s="3" t="s">
        <v>200</v>
      </c>
      <c r="M38" s="3" t="s">
        <v>200</v>
      </c>
      <c r="N38" s="3"/>
      <c r="O38" s="3"/>
    </row>
    <row r="39" spans="1:15" x14ac:dyDescent="0.25">
      <c r="A39" s="3" t="s">
        <v>228</v>
      </c>
      <c r="B39" s="3" t="s">
        <v>240</v>
      </c>
      <c r="C39" s="3" t="s">
        <v>200</v>
      </c>
      <c r="D39" s="3" t="s">
        <v>200</v>
      </c>
      <c r="E39" s="3" t="s">
        <v>200</v>
      </c>
      <c r="F39" s="3" t="s">
        <v>200</v>
      </c>
      <c r="G39" s="3" t="s">
        <v>200</v>
      </c>
      <c r="H39" s="3" t="s">
        <v>200</v>
      </c>
      <c r="I39" s="3" t="s">
        <v>200</v>
      </c>
      <c r="J39" s="3">
        <v>6.1</v>
      </c>
      <c r="K39" s="3" t="s">
        <v>200</v>
      </c>
      <c r="L39" s="3" t="s">
        <v>200</v>
      </c>
      <c r="M39" s="3" t="s">
        <v>200</v>
      </c>
      <c r="N39" s="3"/>
      <c r="O39" s="3"/>
    </row>
    <row r="40" spans="1:15" x14ac:dyDescent="0.25">
      <c r="A40" s="3" t="s">
        <v>228</v>
      </c>
      <c r="B40" s="3" t="s">
        <v>241</v>
      </c>
      <c r="C40" s="3" t="s">
        <v>200</v>
      </c>
      <c r="D40" s="3" t="s">
        <v>200</v>
      </c>
      <c r="E40" s="3" t="s">
        <v>200</v>
      </c>
      <c r="F40" s="3" t="s">
        <v>200</v>
      </c>
      <c r="G40" s="3">
        <v>18.77</v>
      </c>
      <c r="H40" s="3" t="s">
        <v>200</v>
      </c>
      <c r="I40" s="3" t="s">
        <v>200</v>
      </c>
      <c r="J40" s="3" t="s">
        <v>200</v>
      </c>
      <c r="K40" s="3" t="s">
        <v>200</v>
      </c>
      <c r="L40" s="3" t="s">
        <v>200</v>
      </c>
      <c r="M40" s="3" t="s">
        <v>200</v>
      </c>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320</v>
      </c>
    </row>
    <row r="5" spans="1:15" ht="21" x14ac:dyDescent="0.35">
      <c r="A5" s="7" t="s">
        <v>180</v>
      </c>
    </row>
    <row r="6" spans="1:15" x14ac:dyDescent="0.25">
      <c r="A6" t="s">
        <v>311</v>
      </c>
    </row>
    <row r="7" spans="1:15" x14ac:dyDescent="0.25">
      <c r="A7" t="s">
        <v>321</v>
      </c>
    </row>
    <row r="8" spans="1:15" x14ac:dyDescent="0.25">
      <c r="A8" t="s">
        <v>322</v>
      </c>
    </row>
    <row r="9" spans="1:15" x14ac:dyDescent="0.25">
      <c r="A9" t="s">
        <v>324</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78.87</v>
      </c>
      <c r="H14" s="3" t="s">
        <v>200</v>
      </c>
      <c r="I14" s="3" t="s">
        <v>200</v>
      </c>
      <c r="J14" s="3" t="s">
        <v>200</v>
      </c>
      <c r="K14" s="3" t="s">
        <v>200</v>
      </c>
      <c r="L14" s="3" t="s">
        <v>200</v>
      </c>
      <c r="M14" s="3" t="s">
        <v>200</v>
      </c>
      <c r="N14" s="3"/>
      <c r="O14" s="3"/>
    </row>
    <row r="15" spans="1:15" x14ac:dyDescent="0.25">
      <c r="A15" s="3" t="s">
        <v>198</v>
      </c>
      <c r="B15" s="3" t="s">
        <v>201</v>
      </c>
      <c r="C15" s="3" t="s">
        <v>200</v>
      </c>
      <c r="D15" s="3" t="s">
        <v>200</v>
      </c>
      <c r="E15" s="3" t="s">
        <v>200</v>
      </c>
      <c r="F15" s="3" t="s">
        <v>200</v>
      </c>
      <c r="G15" s="3">
        <v>27.31</v>
      </c>
      <c r="H15" s="3" t="s">
        <v>200</v>
      </c>
      <c r="I15" s="3" t="s">
        <v>200</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v>14.95</v>
      </c>
      <c r="H16" s="3" t="s">
        <v>200</v>
      </c>
      <c r="I16" s="3" t="s">
        <v>200</v>
      </c>
      <c r="J16" s="3" t="s">
        <v>200</v>
      </c>
      <c r="K16" s="3" t="s">
        <v>200</v>
      </c>
      <c r="L16" s="3" t="s">
        <v>200</v>
      </c>
      <c r="M16" s="3" t="s">
        <v>200</v>
      </c>
      <c r="N16" s="3"/>
      <c r="O16" s="3"/>
    </row>
    <row r="17" spans="1:15" x14ac:dyDescent="0.25">
      <c r="A17" s="3" t="s">
        <v>198</v>
      </c>
      <c r="B17" s="3" t="s">
        <v>203</v>
      </c>
      <c r="C17" s="3" t="s">
        <v>200</v>
      </c>
      <c r="D17" s="3" t="s">
        <v>200</v>
      </c>
      <c r="E17" s="3" t="s">
        <v>200</v>
      </c>
      <c r="F17" s="3" t="s">
        <v>200</v>
      </c>
      <c r="G17" s="3">
        <v>38.67</v>
      </c>
      <c r="H17" s="3" t="s">
        <v>200</v>
      </c>
      <c r="I17" s="3" t="s">
        <v>200</v>
      </c>
      <c r="J17" s="3" t="s">
        <v>200</v>
      </c>
      <c r="K17" s="3" t="s">
        <v>200</v>
      </c>
      <c r="L17" s="3" t="s">
        <v>200</v>
      </c>
      <c r="M17" s="3" t="s">
        <v>200</v>
      </c>
      <c r="N17" s="3"/>
      <c r="O17" s="3"/>
    </row>
    <row r="18" spans="1:15" x14ac:dyDescent="0.25">
      <c r="A18" s="3" t="s">
        <v>198</v>
      </c>
      <c r="B18" s="3" t="s">
        <v>204</v>
      </c>
      <c r="C18" s="3" t="s">
        <v>200</v>
      </c>
      <c r="D18" s="3" t="s">
        <v>200</v>
      </c>
      <c r="E18" s="3" t="s">
        <v>200</v>
      </c>
      <c r="F18" s="3" t="s">
        <v>200</v>
      </c>
      <c r="G18" s="3" t="s">
        <v>200</v>
      </c>
      <c r="H18" s="3" t="s">
        <v>200</v>
      </c>
      <c r="I18" s="3" t="s">
        <v>200</v>
      </c>
      <c r="J18" s="3" t="s">
        <v>200</v>
      </c>
      <c r="K18" s="3">
        <v>2.6</v>
      </c>
      <c r="L18" s="3" t="s">
        <v>200</v>
      </c>
      <c r="M18" s="3" t="s">
        <v>200</v>
      </c>
      <c r="N18" s="3"/>
      <c r="O18" s="3"/>
    </row>
    <row r="19" spans="1:15" x14ac:dyDescent="0.25">
      <c r="A19" s="3" t="s">
        <v>207</v>
      </c>
      <c r="B19" s="3" t="s">
        <v>210</v>
      </c>
      <c r="C19" s="3" t="s">
        <v>200</v>
      </c>
      <c r="D19" s="3" t="s">
        <v>200</v>
      </c>
      <c r="E19" s="3" t="s">
        <v>200</v>
      </c>
      <c r="F19" s="3" t="s">
        <v>200</v>
      </c>
      <c r="G19" s="3" t="s">
        <v>200</v>
      </c>
      <c r="H19" s="3" t="s">
        <v>200</v>
      </c>
      <c r="I19" s="3">
        <v>38.6</v>
      </c>
      <c r="J19" s="3" t="s">
        <v>200</v>
      </c>
      <c r="K19" s="3">
        <v>57.1</v>
      </c>
      <c r="L19" s="3" t="s">
        <v>200</v>
      </c>
      <c r="M19" s="3" t="s">
        <v>200</v>
      </c>
      <c r="N19" s="3"/>
      <c r="O19" s="3"/>
    </row>
    <row r="20" spans="1:15" x14ac:dyDescent="0.25">
      <c r="A20" s="3" t="s">
        <v>207</v>
      </c>
      <c r="B20" s="3" t="s">
        <v>211</v>
      </c>
      <c r="C20" s="3" t="s">
        <v>200</v>
      </c>
      <c r="D20" s="3" t="s">
        <v>200</v>
      </c>
      <c r="E20" s="3" t="s">
        <v>200</v>
      </c>
      <c r="F20" s="3" t="s">
        <v>200</v>
      </c>
      <c r="G20" s="3" t="s">
        <v>200</v>
      </c>
      <c r="H20" s="3" t="s">
        <v>200</v>
      </c>
      <c r="I20" s="3" t="s">
        <v>200</v>
      </c>
      <c r="J20" s="3" t="s">
        <v>200</v>
      </c>
      <c r="K20" s="3">
        <v>14.7</v>
      </c>
      <c r="L20" s="3" t="s">
        <v>200</v>
      </c>
      <c r="M20" s="3" t="s">
        <v>200</v>
      </c>
      <c r="N20" s="3"/>
      <c r="O20" s="3"/>
    </row>
    <row r="21" spans="1:15" x14ac:dyDescent="0.25">
      <c r="A21" s="3" t="s">
        <v>207</v>
      </c>
      <c r="B21" s="3" t="s">
        <v>216</v>
      </c>
      <c r="C21" s="3" t="s">
        <v>200</v>
      </c>
      <c r="D21" s="3" t="s">
        <v>200</v>
      </c>
      <c r="E21" s="3" t="s">
        <v>200</v>
      </c>
      <c r="F21" s="3" t="s">
        <v>200</v>
      </c>
      <c r="G21" s="3">
        <v>23.3</v>
      </c>
      <c r="H21" s="3">
        <v>33.799999999999997</v>
      </c>
      <c r="I21" s="3" t="s">
        <v>200</v>
      </c>
      <c r="J21" s="3" t="s">
        <v>200</v>
      </c>
      <c r="K21" s="3" t="s">
        <v>200</v>
      </c>
      <c r="L21" s="3" t="s">
        <v>200</v>
      </c>
      <c r="M21" s="3" t="s">
        <v>200</v>
      </c>
      <c r="N21" s="3"/>
      <c r="O21" s="3"/>
    </row>
    <row r="22" spans="1:15" x14ac:dyDescent="0.25">
      <c r="A22" s="3" t="s">
        <v>207</v>
      </c>
      <c r="B22" s="3" t="s">
        <v>217</v>
      </c>
      <c r="C22" s="3" t="s">
        <v>200</v>
      </c>
      <c r="D22" s="3" t="s">
        <v>200</v>
      </c>
      <c r="E22" s="3" t="s">
        <v>200</v>
      </c>
      <c r="F22" s="3" t="s">
        <v>200</v>
      </c>
      <c r="G22" s="3" t="s">
        <v>200</v>
      </c>
      <c r="H22" s="3" t="s">
        <v>200</v>
      </c>
      <c r="I22" s="3">
        <v>55.172420000000002</v>
      </c>
      <c r="J22" s="3" t="s">
        <v>200</v>
      </c>
      <c r="K22" s="3" t="s">
        <v>200</v>
      </c>
      <c r="L22" s="3" t="s">
        <v>200</v>
      </c>
      <c r="M22" s="3" t="s">
        <v>200</v>
      </c>
      <c r="N22" s="3"/>
      <c r="O22" s="3"/>
    </row>
    <row r="23" spans="1:15" x14ac:dyDescent="0.25">
      <c r="A23" s="3" t="s">
        <v>218</v>
      </c>
      <c r="B23" s="3" t="s">
        <v>220</v>
      </c>
      <c r="C23" s="3" t="s">
        <v>200</v>
      </c>
      <c r="D23" s="3">
        <v>24.724060000000001</v>
      </c>
      <c r="E23" s="3" t="s">
        <v>200</v>
      </c>
      <c r="F23" s="3" t="s">
        <v>200</v>
      </c>
      <c r="G23" s="3" t="s">
        <v>200</v>
      </c>
      <c r="H23" s="3" t="s">
        <v>200</v>
      </c>
      <c r="I23" s="3" t="s">
        <v>200</v>
      </c>
      <c r="J23" s="3" t="s">
        <v>200</v>
      </c>
      <c r="K23" s="3" t="s">
        <v>200</v>
      </c>
      <c r="L23" s="3" t="s">
        <v>200</v>
      </c>
      <c r="M23" s="3" t="s">
        <v>200</v>
      </c>
      <c r="N23" s="3"/>
      <c r="O23" s="3"/>
    </row>
    <row r="24" spans="1:15" x14ac:dyDescent="0.25">
      <c r="A24" s="3" t="s">
        <v>218</v>
      </c>
      <c r="B24" s="3" t="s">
        <v>221</v>
      </c>
      <c r="C24" s="3" t="s">
        <v>200</v>
      </c>
      <c r="D24" s="3" t="s">
        <v>200</v>
      </c>
      <c r="E24" s="3" t="s">
        <v>200</v>
      </c>
      <c r="F24" s="3" t="s">
        <v>200</v>
      </c>
      <c r="G24" s="3" t="s">
        <v>200</v>
      </c>
      <c r="H24" s="3" t="s">
        <v>200</v>
      </c>
      <c r="I24" s="3" t="s">
        <v>200</v>
      </c>
      <c r="J24" s="3" t="s">
        <v>200</v>
      </c>
      <c r="K24" s="3">
        <v>48.1</v>
      </c>
      <c r="L24" s="3" t="s">
        <v>200</v>
      </c>
      <c r="M24" s="3" t="s">
        <v>200</v>
      </c>
      <c r="N24" s="3"/>
      <c r="O24" s="3"/>
    </row>
    <row r="25" spans="1:15" x14ac:dyDescent="0.25">
      <c r="A25" s="3" t="s">
        <v>222</v>
      </c>
      <c r="B25" s="3" t="s">
        <v>224</v>
      </c>
      <c r="C25" s="3" t="s">
        <v>200</v>
      </c>
      <c r="D25" s="3">
        <v>62.568489999999997</v>
      </c>
      <c r="E25" s="3" t="s">
        <v>200</v>
      </c>
      <c r="F25" s="3" t="s">
        <v>200</v>
      </c>
      <c r="G25" s="3" t="s">
        <v>200</v>
      </c>
      <c r="H25" s="3" t="s">
        <v>200</v>
      </c>
      <c r="I25" s="3" t="s">
        <v>200</v>
      </c>
      <c r="J25" s="3" t="s">
        <v>200</v>
      </c>
      <c r="K25" s="3" t="s">
        <v>200</v>
      </c>
      <c r="L25" s="3" t="s">
        <v>200</v>
      </c>
      <c r="M25" s="3" t="s">
        <v>200</v>
      </c>
      <c r="N25" s="3"/>
      <c r="O25" s="3"/>
    </row>
    <row r="26" spans="1:15" x14ac:dyDescent="0.25">
      <c r="A26" s="3" t="s">
        <v>222</v>
      </c>
      <c r="B26" s="3" t="s">
        <v>226</v>
      </c>
      <c r="C26" s="3" t="s">
        <v>200</v>
      </c>
      <c r="D26" s="3" t="s">
        <v>200</v>
      </c>
      <c r="E26" s="3" t="s">
        <v>200</v>
      </c>
      <c r="F26" s="3" t="s">
        <v>200</v>
      </c>
      <c r="G26" s="3" t="s">
        <v>200</v>
      </c>
      <c r="H26" s="3" t="s">
        <v>200</v>
      </c>
      <c r="I26" s="3" t="s">
        <v>200</v>
      </c>
      <c r="J26" s="3" t="s">
        <v>200</v>
      </c>
      <c r="K26" s="3">
        <v>18.399999999999999</v>
      </c>
      <c r="L26" s="3" t="s">
        <v>200</v>
      </c>
      <c r="M26" s="3" t="s">
        <v>200</v>
      </c>
      <c r="N26" s="3"/>
      <c r="O26" s="3"/>
    </row>
    <row r="27" spans="1:15" x14ac:dyDescent="0.25">
      <c r="A27" s="3" t="s">
        <v>222</v>
      </c>
      <c r="B27" s="3" t="s">
        <v>227</v>
      </c>
      <c r="C27" s="3" t="s">
        <v>200</v>
      </c>
      <c r="D27" s="3" t="s">
        <v>200</v>
      </c>
      <c r="E27" s="3" t="s">
        <v>200</v>
      </c>
      <c r="F27" s="3" t="s">
        <v>200</v>
      </c>
      <c r="G27" s="3" t="s">
        <v>200</v>
      </c>
      <c r="H27" s="3" t="s">
        <v>200</v>
      </c>
      <c r="I27" s="3" t="s">
        <v>200</v>
      </c>
      <c r="J27" s="3" t="s">
        <v>200</v>
      </c>
      <c r="K27" s="3" t="s">
        <v>200</v>
      </c>
      <c r="L27" s="3">
        <v>21.2</v>
      </c>
      <c r="M27" s="3" t="s">
        <v>200</v>
      </c>
      <c r="N27" s="3"/>
      <c r="O27" s="3"/>
    </row>
    <row r="28" spans="1:15" x14ac:dyDescent="0.25">
      <c r="A28" s="3" t="s">
        <v>228</v>
      </c>
      <c r="B28" s="3" t="s">
        <v>229</v>
      </c>
      <c r="C28" s="3" t="s">
        <v>200</v>
      </c>
      <c r="D28" s="3" t="s">
        <v>200</v>
      </c>
      <c r="E28" s="3" t="s">
        <v>200</v>
      </c>
      <c r="F28" s="3" t="s">
        <v>200</v>
      </c>
      <c r="G28" s="3">
        <v>8.77</v>
      </c>
      <c r="H28" s="3" t="s">
        <v>200</v>
      </c>
      <c r="I28" s="3" t="s">
        <v>200</v>
      </c>
      <c r="J28" s="3" t="s">
        <v>200</v>
      </c>
      <c r="K28" s="3" t="s">
        <v>200</v>
      </c>
      <c r="L28" s="3" t="s">
        <v>200</v>
      </c>
      <c r="M28" s="3" t="s">
        <v>200</v>
      </c>
      <c r="N28" s="3"/>
      <c r="O28" s="3"/>
    </row>
    <row r="29" spans="1:15" x14ac:dyDescent="0.25">
      <c r="A29" s="3" t="s">
        <v>228</v>
      </c>
      <c r="B29" s="3" t="s">
        <v>230</v>
      </c>
      <c r="C29" s="3" t="s">
        <v>200</v>
      </c>
      <c r="D29" s="3" t="s">
        <v>200</v>
      </c>
      <c r="E29" s="3" t="s">
        <v>200</v>
      </c>
      <c r="F29" s="3" t="s">
        <v>200</v>
      </c>
      <c r="G29" s="3">
        <v>35.33</v>
      </c>
      <c r="H29" s="3" t="s">
        <v>200</v>
      </c>
      <c r="I29" s="3" t="s">
        <v>200</v>
      </c>
      <c r="J29" s="3" t="s">
        <v>200</v>
      </c>
      <c r="K29" s="3" t="s">
        <v>200</v>
      </c>
      <c r="L29" s="3" t="s">
        <v>200</v>
      </c>
      <c r="M29" s="3" t="s">
        <v>200</v>
      </c>
      <c r="N29" s="3"/>
      <c r="O29" s="3"/>
    </row>
    <row r="30" spans="1:15" x14ac:dyDescent="0.25">
      <c r="A30" s="3" t="s">
        <v>228</v>
      </c>
      <c r="B30" s="3" t="s">
        <v>232</v>
      </c>
      <c r="C30" s="3" t="s">
        <v>200</v>
      </c>
      <c r="D30" s="3" t="s">
        <v>200</v>
      </c>
      <c r="E30" s="3" t="s">
        <v>200</v>
      </c>
      <c r="F30" s="3" t="s">
        <v>200</v>
      </c>
      <c r="G30" s="3">
        <v>15.08</v>
      </c>
      <c r="H30" s="3" t="s">
        <v>200</v>
      </c>
      <c r="I30" s="3" t="s">
        <v>200</v>
      </c>
      <c r="J30" s="3" t="s">
        <v>200</v>
      </c>
      <c r="K30" s="3" t="s">
        <v>200</v>
      </c>
      <c r="L30" s="3" t="s">
        <v>200</v>
      </c>
      <c r="M30" s="3" t="s">
        <v>200</v>
      </c>
      <c r="N30" s="3"/>
      <c r="O30" s="3"/>
    </row>
    <row r="31" spans="1:15" x14ac:dyDescent="0.25">
      <c r="A31" s="3" t="s">
        <v>228</v>
      </c>
      <c r="B31" s="3" t="s">
        <v>233</v>
      </c>
      <c r="C31" s="3" t="s">
        <v>200</v>
      </c>
      <c r="D31" s="3" t="s">
        <v>200</v>
      </c>
      <c r="E31" s="3" t="s">
        <v>200</v>
      </c>
      <c r="F31" s="3" t="s">
        <v>200</v>
      </c>
      <c r="G31" s="3" t="s">
        <v>200</v>
      </c>
      <c r="H31" s="3" t="s">
        <v>200</v>
      </c>
      <c r="I31" s="3" t="s">
        <v>200</v>
      </c>
      <c r="J31" s="3" t="s">
        <v>200</v>
      </c>
      <c r="K31" s="3">
        <v>6.3</v>
      </c>
      <c r="L31" s="3" t="s">
        <v>200</v>
      </c>
      <c r="M31" s="3" t="s">
        <v>200</v>
      </c>
      <c r="N31" s="3"/>
      <c r="O31" s="3"/>
    </row>
    <row r="32" spans="1:15" x14ac:dyDescent="0.25">
      <c r="A32" s="3" t="s">
        <v>228</v>
      </c>
      <c r="B32" s="3" t="s">
        <v>234</v>
      </c>
      <c r="C32" s="3" t="s">
        <v>200</v>
      </c>
      <c r="D32" s="3" t="s">
        <v>200</v>
      </c>
      <c r="E32" s="3" t="s">
        <v>200</v>
      </c>
      <c r="F32" s="3" t="s">
        <v>200</v>
      </c>
      <c r="G32" s="3" t="s">
        <v>200</v>
      </c>
      <c r="H32" s="3" t="s">
        <v>200</v>
      </c>
      <c r="I32" s="3" t="s">
        <v>200</v>
      </c>
      <c r="J32" s="3">
        <v>5.6</v>
      </c>
      <c r="K32" s="3" t="s">
        <v>200</v>
      </c>
      <c r="L32" s="3" t="s">
        <v>200</v>
      </c>
      <c r="M32" s="3" t="s">
        <v>200</v>
      </c>
      <c r="N32" s="3"/>
      <c r="O32" s="3"/>
    </row>
    <row r="33" spans="1:15" x14ac:dyDescent="0.25">
      <c r="A33" s="3" t="s">
        <v>228</v>
      </c>
      <c r="B33" s="3" t="s">
        <v>237</v>
      </c>
      <c r="C33" s="3" t="s">
        <v>200</v>
      </c>
      <c r="D33" s="3" t="s">
        <v>200</v>
      </c>
      <c r="E33" s="3" t="s">
        <v>200</v>
      </c>
      <c r="F33" s="3" t="s">
        <v>200</v>
      </c>
      <c r="G33" s="3" t="s">
        <v>200</v>
      </c>
      <c r="H33" s="3" t="s">
        <v>200</v>
      </c>
      <c r="I33" s="3">
        <v>2.2000000000000002</v>
      </c>
      <c r="J33" s="3" t="s">
        <v>200</v>
      </c>
      <c r="K33" s="3" t="s">
        <v>200</v>
      </c>
      <c r="L33" s="3" t="s">
        <v>200</v>
      </c>
      <c r="M33" s="3" t="s">
        <v>200</v>
      </c>
      <c r="N33" s="3"/>
      <c r="O33" s="3"/>
    </row>
    <row r="34" spans="1:15" x14ac:dyDescent="0.25">
      <c r="A34" s="3" t="s">
        <v>228</v>
      </c>
      <c r="B34" s="3" t="s">
        <v>238</v>
      </c>
      <c r="C34" s="3" t="s">
        <v>200</v>
      </c>
      <c r="D34" s="3" t="s">
        <v>200</v>
      </c>
      <c r="E34" s="3" t="s">
        <v>200</v>
      </c>
      <c r="F34" s="3" t="s">
        <v>200</v>
      </c>
      <c r="G34" s="3">
        <v>8.4600000000000009</v>
      </c>
      <c r="H34" s="3" t="s">
        <v>200</v>
      </c>
      <c r="I34" s="3" t="s">
        <v>200</v>
      </c>
      <c r="J34" s="3" t="s">
        <v>200</v>
      </c>
      <c r="K34" s="3" t="s">
        <v>200</v>
      </c>
      <c r="L34" s="3" t="s">
        <v>200</v>
      </c>
      <c r="M34" s="3" t="s">
        <v>200</v>
      </c>
      <c r="N34" s="3"/>
      <c r="O34" s="3"/>
    </row>
    <row r="35" spans="1:15" x14ac:dyDescent="0.25">
      <c r="A35" s="3" t="s">
        <v>228</v>
      </c>
      <c r="B35" s="3" t="s">
        <v>253</v>
      </c>
      <c r="C35" s="3" t="s">
        <v>200</v>
      </c>
      <c r="D35" s="3" t="s">
        <v>200</v>
      </c>
      <c r="E35" s="3" t="s">
        <v>200</v>
      </c>
      <c r="F35" s="3" t="s">
        <v>200</v>
      </c>
      <c r="G35" s="3" t="s">
        <v>200</v>
      </c>
      <c r="H35" s="3" t="s">
        <v>200</v>
      </c>
      <c r="I35" s="3" t="s">
        <v>200</v>
      </c>
      <c r="J35" s="3">
        <v>19.41</v>
      </c>
      <c r="K35" s="3" t="s">
        <v>200</v>
      </c>
      <c r="L35" s="3" t="s">
        <v>200</v>
      </c>
      <c r="M35" s="3" t="s">
        <v>200</v>
      </c>
      <c r="N35" s="3"/>
      <c r="O35" s="3"/>
    </row>
    <row r="36" spans="1:15" x14ac:dyDescent="0.25">
      <c r="A36" s="3" t="s">
        <v>228</v>
      </c>
      <c r="B36" s="3" t="s">
        <v>239</v>
      </c>
      <c r="C36" s="3" t="s">
        <v>200</v>
      </c>
      <c r="D36" s="3" t="s">
        <v>200</v>
      </c>
      <c r="E36" s="3" t="s">
        <v>200</v>
      </c>
      <c r="F36" s="3" t="s">
        <v>200</v>
      </c>
      <c r="G36" s="3">
        <v>26.53</v>
      </c>
      <c r="H36" s="3" t="s">
        <v>200</v>
      </c>
      <c r="I36" s="3" t="s">
        <v>200</v>
      </c>
      <c r="J36" s="3" t="s">
        <v>200</v>
      </c>
      <c r="K36" s="3" t="s">
        <v>200</v>
      </c>
      <c r="L36" s="3" t="s">
        <v>200</v>
      </c>
      <c r="M36" s="3" t="s">
        <v>200</v>
      </c>
      <c r="N36" s="3"/>
      <c r="O36" s="3"/>
    </row>
    <row r="37" spans="1:15" x14ac:dyDescent="0.25">
      <c r="A37" s="3" t="s">
        <v>228</v>
      </c>
      <c r="B37" s="3" t="s">
        <v>240</v>
      </c>
      <c r="C37" s="3" t="s">
        <v>200</v>
      </c>
      <c r="D37" s="3" t="s">
        <v>200</v>
      </c>
      <c r="E37" s="3" t="s">
        <v>200</v>
      </c>
      <c r="F37" s="3" t="s">
        <v>200</v>
      </c>
      <c r="G37" s="3" t="s">
        <v>200</v>
      </c>
      <c r="H37" s="3" t="s">
        <v>200</v>
      </c>
      <c r="I37" s="3" t="s">
        <v>200</v>
      </c>
      <c r="J37" s="3">
        <v>7.6</v>
      </c>
      <c r="K37" s="3" t="s">
        <v>200</v>
      </c>
      <c r="L37" s="3" t="s">
        <v>200</v>
      </c>
      <c r="M37" s="3" t="s">
        <v>200</v>
      </c>
      <c r="N37" s="3"/>
      <c r="O37" s="3"/>
    </row>
    <row r="38" spans="1:15" x14ac:dyDescent="0.25">
      <c r="A38" s="3" t="s">
        <v>228</v>
      </c>
      <c r="B38" s="3" t="s">
        <v>241</v>
      </c>
      <c r="C38" s="3" t="s">
        <v>200</v>
      </c>
      <c r="D38" s="3" t="s">
        <v>200</v>
      </c>
      <c r="E38" s="3" t="s">
        <v>200</v>
      </c>
      <c r="F38" s="3" t="s">
        <v>200</v>
      </c>
      <c r="G38" s="3">
        <v>17.440000000000001</v>
      </c>
      <c r="H38" s="3" t="s">
        <v>200</v>
      </c>
      <c r="I38" s="3" t="s">
        <v>200</v>
      </c>
      <c r="J38" s="3" t="s">
        <v>200</v>
      </c>
      <c r="K38" s="3" t="s">
        <v>200</v>
      </c>
      <c r="L38" s="3" t="s">
        <v>200</v>
      </c>
      <c r="M38" s="3" t="s">
        <v>200</v>
      </c>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320</v>
      </c>
    </row>
    <row r="5" spans="1:15" ht="21" x14ac:dyDescent="0.35">
      <c r="A5" s="7" t="s">
        <v>180</v>
      </c>
    </row>
    <row r="6" spans="1:15" x14ac:dyDescent="0.25">
      <c r="A6" t="s">
        <v>311</v>
      </c>
    </row>
    <row r="7" spans="1:15" x14ac:dyDescent="0.25">
      <c r="A7" t="s">
        <v>321</v>
      </c>
    </row>
    <row r="8" spans="1:15" x14ac:dyDescent="0.25">
      <c r="A8" t="s">
        <v>322</v>
      </c>
    </row>
    <row r="9" spans="1:15" x14ac:dyDescent="0.25">
      <c r="A9" t="s">
        <v>325</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81.069999999999993</v>
      </c>
      <c r="H14" s="3" t="s">
        <v>200</v>
      </c>
      <c r="I14" s="3" t="s">
        <v>200</v>
      </c>
      <c r="J14" s="3" t="s">
        <v>200</v>
      </c>
      <c r="K14" s="3" t="s">
        <v>200</v>
      </c>
      <c r="L14" s="3" t="s">
        <v>200</v>
      </c>
      <c r="M14" s="3" t="s">
        <v>200</v>
      </c>
      <c r="N14" s="3"/>
      <c r="O14" s="3"/>
    </row>
    <row r="15" spans="1:15" x14ac:dyDescent="0.25">
      <c r="A15" s="3" t="s">
        <v>198</v>
      </c>
      <c r="B15" s="3" t="s">
        <v>201</v>
      </c>
      <c r="C15" s="3" t="s">
        <v>200</v>
      </c>
      <c r="D15" s="3" t="s">
        <v>200</v>
      </c>
      <c r="E15" s="3" t="s">
        <v>200</v>
      </c>
      <c r="F15" s="3" t="s">
        <v>200</v>
      </c>
      <c r="G15" s="3">
        <v>31.85</v>
      </c>
      <c r="H15" s="3" t="s">
        <v>200</v>
      </c>
      <c r="I15" s="3" t="s">
        <v>200</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v>19.86</v>
      </c>
      <c r="H16" s="3" t="s">
        <v>200</v>
      </c>
      <c r="I16" s="3" t="s">
        <v>200</v>
      </c>
      <c r="J16" s="3" t="s">
        <v>200</v>
      </c>
      <c r="K16" s="3" t="s">
        <v>200</v>
      </c>
      <c r="L16" s="3" t="s">
        <v>200</v>
      </c>
      <c r="M16" s="3" t="s">
        <v>200</v>
      </c>
      <c r="N16" s="3"/>
      <c r="O16" s="3"/>
    </row>
    <row r="17" spans="1:15" x14ac:dyDescent="0.25">
      <c r="A17" s="3" t="s">
        <v>198</v>
      </c>
      <c r="B17" s="3" t="s">
        <v>203</v>
      </c>
      <c r="C17" s="3" t="s">
        <v>200</v>
      </c>
      <c r="D17" s="3" t="s">
        <v>200</v>
      </c>
      <c r="E17" s="3" t="s">
        <v>200</v>
      </c>
      <c r="F17" s="3" t="s">
        <v>200</v>
      </c>
      <c r="G17" s="3">
        <v>38.299999999999997</v>
      </c>
      <c r="H17" s="3" t="s">
        <v>200</v>
      </c>
      <c r="I17" s="3" t="s">
        <v>200</v>
      </c>
      <c r="J17" s="3" t="s">
        <v>200</v>
      </c>
      <c r="K17" s="3" t="s">
        <v>200</v>
      </c>
      <c r="L17" s="3" t="s">
        <v>200</v>
      </c>
      <c r="M17" s="3" t="s">
        <v>200</v>
      </c>
      <c r="N17" s="3"/>
      <c r="O17" s="3"/>
    </row>
    <row r="18" spans="1:15" x14ac:dyDescent="0.25">
      <c r="A18" s="3" t="s">
        <v>198</v>
      </c>
      <c r="B18" s="3" t="s">
        <v>204</v>
      </c>
      <c r="C18" s="3" t="s">
        <v>200</v>
      </c>
      <c r="D18" s="3" t="s">
        <v>200</v>
      </c>
      <c r="E18" s="3" t="s">
        <v>200</v>
      </c>
      <c r="F18" s="3" t="s">
        <v>200</v>
      </c>
      <c r="G18" s="3" t="s">
        <v>200</v>
      </c>
      <c r="H18" s="3" t="s">
        <v>200</v>
      </c>
      <c r="I18" s="3" t="s">
        <v>200</v>
      </c>
      <c r="J18" s="3" t="s">
        <v>200</v>
      </c>
      <c r="K18" s="3">
        <v>3.9</v>
      </c>
      <c r="L18" s="3" t="s">
        <v>200</v>
      </c>
      <c r="M18" s="3" t="s">
        <v>200</v>
      </c>
      <c r="N18" s="3"/>
      <c r="O18" s="3"/>
    </row>
    <row r="19" spans="1:15" x14ac:dyDescent="0.25">
      <c r="A19" s="3" t="s">
        <v>207</v>
      </c>
      <c r="B19" s="3" t="s">
        <v>210</v>
      </c>
      <c r="C19" s="3" t="s">
        <v>200</v>
      </c>
      <c r="D19" s="3" t="s">
        <v>200</v>
      </c>
      <c r="E19" s="3" t="s">
        <v>200</v>
      </c>
      <c r="F19" s="3" t="s">
        <v>200</v>
      </c>
      <c r="G19" s="3" t="s">
        <v>200</v>
      </c>
      <c r="H19" s="3" t="s">
        <v>200</v>
      </c>
      <c r="I19" s="3">
        <v>37.5</v>
      </c>
      <c r="J19" s="3" t="s">
        <v>200</v>
      </c>
      <c r="K19" s="3">
        <v>49.4</v>
      </c>
      <c r="L19" s="3" t="s">
        <v>200</v>
      </c>
      <c r="M19" s="3" t="s">
        <v>200</v>
      </c>
      <c r="N19" s="3"/>
      <c r="O19" s="3"/>
    </row>
    <row r="20" spans="1:15" x14ac:dyDescent="0.25">
      <c r="A20" s="3" t="s">
        <v>207</v>
      </c>
      <c r="B20" s="3" t="s">
        <v>211</v>
      </c>
      <c r="C20" s="3" t="s">
        <v>200</v>
      </c>
      <c r="D20" s="3" t="s">
        <v>200</v>
      </c>
      <c r="E20" s="3" t="s">
        <v>200</v>
      </c>
      <c r="F20" s="3" t="s">
        <v>200</v>
      </c>
      <c r="G20" s="3" t="s">
        <v>200</v>
      </c>
      <c r="H20" s="3" t="s">
        <v>200</v>
      </c>
      <c r="I20" s="3" t="s">
        <v>200</v>
      </c>
      <c r="J20" s="3" t="s">
        <v>200</v>
      </c>
      <c r="K20" s="3">
        <v>11.6</v>
      </c>
      <c r="L20" s="3" t="s">
        <v>200</v>
      </c>
      <c r="M20" s="3" t="s">
        <v>200</v>
      </c>
      <c r="N20" s="3"/>
      <c r="O20" s="3"/>
    </row>
    <row r="21" spans="1:15" x14ac:dyDescent="0.25">
      <c r="A21" s="3" t="s">
        <v>207</v>
      </c>
      <c r="B21" s="3" t="s">
        <v>216</v>
      </c>
      <c r="C21" s="3" t="s">
        <v>200</v>
      </c>
      <c r="D21" s="3" t="s">
        <v>200</v>
      </c>
      <c r="E21" s="3" t="s">
        <v>200</v>
      </c>
      <c r="F21" s="3" t="s">
        <v>200</v>
      </c>
      <c r="G21" s="3">
        <v>17.3</v>
      </c>
      <c r="H21" s="3">
        <v>32.5</v>
      </c>
      <c r="I21" s="3" t="s">
        <v>200</v>
      </c>
      <c r="J21" s="3" t="s">
        <v>200</v>
      </c>
      <c r="K21" s="3" t="s">
        <v>200</v>
      </c>
      <c r="L21" s="3" t="s">
        <v>200</v>
      </c>
      <c r="M21" s="3" t="s">
        <v>200</v>
      </c>
      <c r="N21" s="3"/>
      <c r="O21" s="3"/>
    </row>
    <row r="22" spans="1:15" x14ac:dyDescent="0.25">
      <c r="A22" s="3" t="s">
        <v>207</v>
      </c>
      <c r="B22" s="3" t="s">
        <v>217</v>
      </c>
      <c r="C22" s="3" t="s">
        <v>200</v>
      </c>
      <c r="D22" s="3" t="s">
        <v>200</v>
      </c>
      <c r="E22" s="3" t="s">
        <v>200</v>
      </c>
      <c r="F22" s="3" t="s">
        <v>200</v>
      </c>
      <c r="G22" s="3" t="s">
        <v>200</v>
      </c>
      <c r="H22" s="3" t="s">
        <v>200</v>
      </c>
      <c r="I22" s="3">
        <v>55.172420000000002</v>
      </c>
      <c r="J22" s="3" t="s">
        <v>200</v>
      </c>
      <c r="K22" s="3" t="s">
        <v>200</v>
      </c>
      <c r="L22" s="3" t="s">
        <v>200</v>
      </c>
      <c r="M22" s="3" t="s">
        <v>200</v>
      </c>
      <c r="N22" s="3"/>
      <c r="O22" s="3"/>
    </row>
    <row r="23" spans="1:15" x14ac:dyDescent="0.25">
      <c r="A23" s="3" t="s">
        <v>218</v>
      </c>
      <c r="B23" s="3" t="s">
        <v>220</v>
      </c>
      <c r="C23" s="3" t="s">
        <v>200</v>
      </c>
      <c r="D23" s="3">
        <v>17.676549999999999</v>
      </c>
      <c r="E23" s="3" t="s">
        <v>200</v>
      </c>
      <c r="F23" s="3" t="s">
        <v>200</v>
      </c>
      <c r="G23" s="3" t="s">
        <v>200</v>
      </c>
      <c r="H23" s="3" t="s">
        <v>200</v>
      </c>
      <c r="I23" s="3" t="s">
        <v>200</v>
      </c>
      <c r="J23" s="3" t="s">
        <v>200</v>
      </c>
      <c r="K23" s="3" t="s">
        <v>200</v>
      </c>
      <c r="L23" s="3" t="s">
        <v>200</v>
      </c>
      <c r="M23" s="3" t="s">
        <v>200</v>
      </c>
      <c r="N23" s="3"/>
      <c r="O23" s="3"/>
    </row>
    <row r="24" spans="1:15" x14ac:dyDescent="0.25">
      <c r="A24" s="3" t="s">
        <v>218</v>
      </c>
      <c r="B24" s="3" t="s">
        <v>221</v>
      </c>
      <c r="C24" s="3" t="s">
        <v>200</v>
      </c>
      <c r="D24" s="3" t="s">
        <v>200</v>
      </c>
      <c r="E24" s="3" t="s">
        <v>200</v>
      </c>
      <c r="F24" s="3" t="s">
        <v>200</v>
      </c>
      <c r="G24" s="3" t="s">
        <v>200</v>
      </c>
      <c r="H24" s="3" t="s">
        <v>200</v>
      </c>
      <c r="I24" s="3" t="s">
        <v>200</v>
      </c>
      <c r="J24" s="3" t="s">
        <v>200</v>
      </c>
      <c r="K24" s="3">
        <v>45.9</v>
      </c>
      <c r="L24" s="3" t="s">
        <v>200</v>
      </c>
      <c r="M24" s="3" t="s">
        <v>200</v>
      </c>
      <c r="N24" s="3"/>
      <c r="O24" s="3"/>
    </row>
    <row r="25" spans="1:15" x14ac:dyDescent="0.25">
      <c r="A25" s="3" t="s">
        <v>222</v>
      </c>
      <c r="B25" s="3" t="s">
        <v>224</v>
      </c>
      <c r="C25" s="3" t="s">
        <v>200</v>
      </c>
      <c r="D25" s="3">
        <v>48.58663</v>
      </c>
      <c r="E25" s="3" t="s">
        <v>200</v>
      </c>
      <c r="F25" s="3" t="s">
        <v>200</v>
      </c>
      <c r="G25" s="3" t="s">
        <v>200</v>
      </c>
      <c r="H25" s="3" t="s">
        <v>200</v>
      </c>
      <c r="I25" s="3" t="s">
        <v>200</v>
      </c>
      <c r="J25" s="3" t="s">
        <v>200</v>
      </c>
      <c r="K25" s="3" t="s">
        <v>200</v>
      </c>
      <c r="L25" s="3" t="s">
        <v>200</v>
      </c>
      <c r="M25" s="3" t="s">
        <v>200</v>
      </c>
      <c r="N25" s="3"/>
      <c r="O25" s="3"/>
    </row>
    <row r="26" spans="1:15" x14ac:dyDescent="0.25">
      <c r="A26" s="3" t="s">
        <v>222</v>
      </c>
      <c r="B26" s="3" t="s">
        <v>226</v>
      </c>
      <c r="C26" s="3" t="s">
        <v>200</v>
      </c>
      <c r="D26" s="3" t="s">
        <v>200</v>
      </c>
      <c r="E26" s="3" t="s">
        <v>200</v>
      </c>
      <c r="F26" s="3" t="s">
        <v>200</v>
      </c>
      <c r="G26" s="3" t="s">
        <v>200</v>
      </c>
      <c r="H26" s="3" t="s">
        <v>200</v>
      </c>
      <c r="I26" s="3" t="s">
        <v>200</v>
      </c>
      <c r="J26" s="3" t="s">
        <v>200</v>
      </c>
      <c r="K26" s="3">
        <v>7.9</v>
      </c>
      <c r="L26" s="3" t="s">
        <v>200</v>
      </c>
      <c r="M26" s="3" t="s">
        <v>200</v>
      </c>
      <c r="N26" s="3"/>
      <c r="O26" s="3"/>
    </row>
    <row r="27" spans="1:15" x14ac:dyDescent="0.25">
      <c r="A27" s="3" t="s">
        <v>222</v>
      </c>
      <c r="B27" s="3" t="s">
        <v>227</v>
      </c>
      <c r="C27" s="3" t="s">
        <v>200</v>
      </c>
      <c r="D27" s="3" t="s">
        <v>200</v>
      </c>
      <c r="E27" s="3" t="s">
        <v>200</v>
      </c>
      <c r="F27" s="3" t="s">
        <v>200</v>
      </c>
      <c r="G27" s="3" t="s">
        <v>200</v>
      </c>
      <c r="H27" s="3" t="s">
        <v>200</v>
      </c>
      <c r="I27" s="3" t="s">
        <v>200</v>
      </c>
      <c r="J27" s="3" t="s">
        <v>200</v>
      </c>
      <c r="K27" s="3" t="s">
        <v>200</v>
      </c>
      <c r="L27" s="3">
        <v>18</v>
      </c>
      <c r="M27" s="3" t="s">
        <v>200</v>
      </c>
      <c r="N27" s="3"/>
      <c r="O27" s="3"/>
    </row>
    <row r="28" spans="1:15" x14ac:dyDescent="0.25">
      <c r="A28" s="3" t="s">
        <v>228</v>
      </c>
      <c r="B28" s="3" t="s">
        <v>229</v>
      </c>
      <c r="C28" s="3" t="s">
        <v>200</v>
      </c>
      <c r="D28" s="3" t="s">
        <v>200</v>
      </c>
      <c r="E28" s="3" t="s">
        <v>200</v>
      </c>
      <c r="F28" s="3" t="s">
        <v>200</v>
      </c>
      <c r="G28" s="3">
        <v>8.8800000000000008</v>
      </c>
      <c r="H28" s="3" t="s">
        <v>200</v>
      </c>
      <c r="I28" s="3" t="s">
        <v>200</v>
      </c>
      <c r="J28" s="3" t="s">
        <v>200</v>
      </c>
      <c r="K28" s="3" t="s">
        <v>200</v>
      </c>
      <c r="L28" s="3" t="s">
        <v>200</v>
      </c>
      <c r="M28" s="3" t="s">
        <v>200</v>
      </c>
      <c r="N28" s="3"/>
      <c r="O28" s="3"/>
    </row>
    <row r="29" spans="1:15" x14ac:dyDescent="0.25">
      <c r="A29" s="3" t="s">
        <v>228</v>
      </c>
      <c r="B29" s="3" t="s">
        <v>230</v>
      </c>
      <c r="C29" s="3" t="s">
        <v>200</v>
      </c>
      <c r="D29" s="3" t="s">
        <v>200</v>
      </c>
      <c r="E29" s="3" t="s">
        <v>200</v>
      </c>
      <c r="F29" s="3" t="s">
        <v>200</v>
      </c>
      <c r="G29" s="3">
        <v>25.21</v>
      </c>
      <c r="H29" s="3" t="s">
        <v>200</v>
      </c>
      <c r="I29" s="3" t="s">
        <v>200</v>
      </c>
      <c r="J29" s="3" t="s">
        <v>200</v>
      </c>
      <c r="K29" s="3" t="s">
        <v>200</v>
      </c>
      <c r="L29" s="3" t="s">
        <v>200</v>
      </c>
      <c r="M29" s="3" t="s">
        <v>200</v>
      </c>
      <c r="N29" s="3"/>
      <c r="O29" s="3"/>
    </row>
    <row r="30" spans="1:15" x14ac:dyDescent="0.25">
      <c r="A30" s="3" t="s">
        <v>228</v>
      </c>
      <c r="B30" s="3" t="s">
        <v>232</v>
      </c>
      <c r="C30" s="3" t="s">
        <v>200</v>
      </c>
      <c r="D30" s="3" t="s">
        <v>200</v>
      </c>
      <c r="E30" s="3" t="s">
        <v>200</v>
      </c>
      <c r="F30" s="3" t="s">
        <v>200</v>
      </c>
      <c r="G30" s="3">
        <v>17.87</v>
      </c>
      <c r="H30" s="3" t="s">
        <v>200</v>
      </c>
      <c r="I30" s="3" t="s">
        <v>200</v>
      </c>
      <c r="J30" s="3" t="s">
        <v>200</v>
      </c>
      <c r="K30" s="3" t="s">
        <v>200</v>
      </c>
      <c r="L30" s="3" t="s">
        <v>200</v>
      </c>
      <c r="M30" s="3" t="s">
        <v>200</v>
      </c>
      <c r="N30" s="3"/>
      <c r="O30" s="3"/>
    </row>
    <row r="31" spans="1:15" x14ac:dyDescent="0.25">
      <c r="A31" s="3" t="s">
        <v>228</v>
      </c>
      <c r="B31" s="3" t="s">
        <v>233</v>
      </c>
      <c r="C31" s="3" t="s">
        <v>200</v>
      </c>
      <c r="D31" s="3" t="s">
        <v>200</v>
      </c>
      <c r="E31" s="3" t="s">
        <v>200</v>
      </c>
      <c r="F31" s="3" t="s">
        <v>200</v>
      </c>
      <c r="G31" s="3" t="s">
        <v>200</v>
      </c>
      <c r="H31" s="3" t="s">
        <v>200</v>
      </c>
      <c r="I31" s="3" t="s">
        <v>200</v>
      </c>
      <c r="J31" s="3" t="s">
        <v>200</v>
      </c>
      <c r="K31" s="3">
        <v>3.8</v>
      </c>
      <c r="L31" s="3" t="s">
        <v>200</v>
      </c>
      <c r="M31" s="3" t="s">
        <v>200</v>
      </c>
      <c r="N31" s="3"/>
      <c r="O31" s="3"/>
    </row>
    <row r="32" spans="1:15" x14ac:dyDescent="0.25">
      <c r="A32" s="3" t="s">
        <v>228</v>
      </c>
      <c r="B32" s="3" t="s">
        <v>234</v>
      </c>
      <c r="C32" s="3" t="s">
        <v>200</v>
      </c>
      <c r="D32" s="3" t="s">
        <v>200</v>
      </c>
      <c r="E32" s="3" t="s">
        <v>200</v>
      </c>
      <c r="F32" s="3" t="s">
        <v>200</v>
      </c>
      <c r="G32" s="3" t="s">
        <v>200</v>
      </c>
      <c r="H32" s="3" t="s">
        <v>200</v>
      </c>
      <c r="I32" s="3" t="s">
        <v>200</v>
      </c>
      <c r="J32" s="3">
        <v>6</v>
      </c>
      <c r="K32" s="3" t="s">
        <v>200</v>
      </c>
      <c r="L32" s="3" t="s">
        <v>200</v>
      </c>
      <c r="M32" s="3" t="s">
        <v>200</v>
      </c>
      <c r="N32" s="3"/>
      <c r="O32" s="3"/>
    </row>
    <row r="33" spans="1:15" x14ac:dyDescent="0.25">
      <c r="A33" s="3" t="s">
        <v>228</v>
      </c>
      <c r="B33" s="3" t="s">
        <v>237</v>
      </c>
      <c r="C33" s="3" t="s">
        <v>200</v>
      </c>
      <c r="D33" s="3" t="s">
        <v>200</v>
      </c>
      <c r="E33" s="3" t="s">
        <v>200</v>
      </c>
      <c r="F33" s="3" t="s">
        <v>200</v>
      </c>
      <c r="G33" s="3" t="s">
        <v>200</v>
      </c>
      <c r="H33" s="3" t="s">
        <v>200</v>
      </c>
      <c r="I33" s="3">
        <v>1.6</v>
      </c>
      <c r="J33" s="3" t="s">
        <v>200</v>
      </c>
      <c r="K33" s="3" t="s">
        <v>200</v>
      </c>
      <c r="L33" s="3" t="s">
        <v>200</v>
      </c>
      <c r="M33" s="3" t="s">
        <v>200</v>
      </c>
      <c r="N33" s="3"/>
      <c r="O33" s="3"/>
    </row>
    <row r="34" spans="1:15" x14ac:dyDescent="0.25">
      <c r="A34" s="3" t="s">
        <v>228</v>
      </c>
      <c r="B34" s="3" t="s">
        <v>238</v>
      </c>
      <c r="C34" s="3" t="s">
        <v>200</v>
      </c>
      <c r="D34" s="3" t="s">
        <v>200</v>
      </c>
      <c r="E34" s="3" t="s">
        <v>200</v>
      </c>
      <c r="F34" s="3" t="s">
        <v>200</v>
      </c>
      <c r="G34" s="3">
        <v>9.0399999999999991</v>
      </c>
      <c r="H34" s="3" t="s">
        <v>200</v>
      </c>
      <c r="I34" s="3" t="s">
        <v>200</v>
      </c>
      <c r="J34" s="3" t="s">
        <v>200</v>
      </c>
      <c r="K34" s="3" t="s">
        <v>200</v>
      </c>
      <c r="L34" s="3" t="s">
        <v>200</v>
      </c>
      <c r="M34" s="3" t="s">
        <v>200</v>
      </c>
      <c r="N34" s="3"/>
      <c r="O34" s="3"/>
    </row>
    <row r="35" spans="1:15" x14ac:dyDescent="0.25">
      <c r="A35" s="3" t="s">
        <v>228</v>
      </c>
      <c r="B35" s="3" t="s">
        <v>253</v>
      </c>
      <c r="C35" s="3" t="s">
        <v>200</v>
      </c>
      <c r="D35" s="3" t="s">
        <v>200</v>
      </c>
      <c r="E35" s="3" t="s">
        <v>200</v>
      </c>
      <c r="F35" s="3" t="s">
        <v>200</v>
      </c>
      <c r="G35" s="3" t="s">
        <v>200</v>
      </c>
      <c r="H35" s="3" t="s">
        <v>200</v>
      </c>
      <c r="I35" s="3" t="s">
        <v>200</v>
      </c>
      <c r="J35" s="3">
        <v>13.45</v>
      </c>
      <c r="K35" s="3" t="s">
        <v>200</v>
      </c>
      <c r="L35" s="3" t="s">
        <v>200</v>
      </c>
      <c r="M35" s="3" t="s">
        <v>200</v>
      </c>
      <c r="N35" s="3"/>
      <c r="O35" s="3"/>
    </row>
    <row r="36" spans="1:15" x14ac:dyDescent="0.25">
      <c r="A36" s="3" t="s">
        <v>228</v>
      </c>
      <c r="B36" s="3" t="s">
        <v>239</v>
      </c>
      <c r="C36" s="3" t="s">
        <v>200</v>
      </c>
      <c r="D36" s="3" t="s">
        <v>200</v>
      </c>
      <c r="E36" s="3" t="s">
        <v>200</v>
      </c>
      <c r="F36" s="3" t="s">
        <v>200</v>
      </c>
      <c r="G36" s="3">
        <v>30.81</v>
      </c>
      <c r="H36" s="3" t="s">
        <v>200</v>
      </c>
      <c r="I36" s="3" t="s">
        <v>200</v>
      </c>
      <c r="J36" s="3" t="s">
        <v>200</v>
      </c>
      <c r="K36" s="3" t="s">
        <v>200</v>
      </c>
      <c r="L36" s="3" t="s">
        <v>200</v>
      </c>
      <c r="M36" s="3" t="s">
        <v>200</v>
      </c>
      <c r="N36" s="3"/>
      <c r="O36" s="3"/>
    </row>
    <row r="37" spans="1:15" x14ac:dyDescent="0.25">
      <c r="A37" s="3" t="s">
        <v>228</v>
      </c>
      <c r="B37" s="3" t="s">
        <v>240</v>
      </c>
      <c r="C37" s="3" t="s">
        <v>200</v>
      </c>
      <c r="D37" s="3" t="s">
        <v>200</v>
      </c>
      <c r="E37" s="3" t="s">
        <v>200</v>
      </c>
      <c r="F37" s="3" t="s">
        <v>200</v>
      </c>
      <c r="G37" s="3" t="s">
        <v>200</v>
      </c>
      <c r="H37" s="3" t="s">
        <v>200</v>
      </c>
      <c r="I37" s="3" t="s">
        <v>200</v>
      </c>
      <c r="J37" s="3">
        <v>4.3</v>
      </c>
      <c r="K37" s="3" t="s">
        <v>200</v>
      </c>
      <c r="L37" s="3" t="s">
        <v>200</v>
      </c>
      <c r="M37" s="3" t="s">
        <v>200</v>
      </c>
      <c r="N37" s="3"/>
      <c r="O37" s="3"/>
    </row>
    <row r="38" spans="1:15" x14ac:dyDescent="0.25">
      <c r="A38" s="3" t="s">
        <v>228</v>
      </c>
      <c r="B38" s="3" t="s">
        <v>241</v>
      </c>
      <c r="C38" s="3" t="s">
        <v>200</v>
      </c>
      <c r="D38" s="3" t="s">
        <v>200</v>
      </c>
      <c r="E38" s="3" t="s">
        <v>200</v>
      </c>
      <c r="F38" s="3" t="s">
        <v>200</v>
      </c>
      <c r="G38" s="3">
        <v>19.95</v>
      </c>
      <c r="H38" s="3" t="s">
        <v>200</v>
      </c>
      <c r="I38" s="3" t="s">
        <v>200</v>
      </c>
      <c r="J38" s="3" t="s">
        <v>200</v>
      </c>
      <c r="K38" s="3" t="s">
        <v>200</v>
      </c>
      <c r="L38" s="3" t="s">
        <v>200</v>
      </c>
      <c r="M38" s="3" t="s">
        <v>200</v>
      </c>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320</v>
      </c>
    </row>
    <row r="5" spans="1:15" ht="21" x14ac:dyDescent="0.35">
      <c r="A5" s="7" t="s">
        <v>180</v>
      </c>
    </row>
    <row r="6" spans="1:15" x14ac:dyDescent="0.25">
      <c r="A6" t="s">
        <v>311</v>
      </c>
    </row>
    <row r="7" spans="1:15" x14ac:dyDescent="0.25">
      <c r="A7" t="s">
        <v>321</v>
      </c>
    </row>
    <row r="8" spans="1:15" x14ac:dyDescent="0.25">
      <c r="A8" t="s">
        <v>326</v>
      </c>
    </row>
    <row r="9" spans="1:15" x14ac:dyDescent="0.25">
      <c r="A9" t="s">
        <v>327</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7.4</v>
      </c>
      <c r="H14" s="3" t="s">
        <v>200</v>
      </c>
      <c r="I14" s="3" t="s">
        <v>200</v>
      </c>
      <c r="J14" s="3" t="s">
        <v>200</v>
      </c>
      <c r="K14" s="3" t="s">
        <v>200</v>
      </c>
      <c r="L14" s="3" t="s">
        <v>200</v>
      </c>
      <c r="M14" s="3" t="s">
        <v>200</v>
      </c>
      <c r="N14" s="3"/>
      <c r="O14" s="3"/>
    </row>
    <row r="15" spans="1:15" x14ac:dyDescent="0.25">
      <c r="A15" s="3" t="s">
        <v>198</v>
      </c>
      <c r="B15" s="3" t="s">
        <v>201</v>
      </c>
      <c r="C15" s="3" t="s">
        <v>200</v>
      </c>
      <c r="D15" s="3" t="s">
        <v>200</v>
      </c>
      <c r="E15" s="3" t="s">
        <v>200</v>
      </c>
      <c r="F15" s="3" t="s">
        <v>200</v>
      </c>
      <c r="G15" s="3">
        <v>24.1</v>
      </c>
      <c r="H15" s="3" t="s">
        <v>200</v>
      </c>
      <c r="I15" s="3" t="s">
        <v>200</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v>3</v>
      </c>
      <c r="H16" s="3" t="s">
        <v>200</v>
      </c>
      <c r="I16" s="3" t="s">
        <v>200</v>
      </c>
      <c r="J16" s="3" t="s">
        <v>200</v>
      </c>
      <c r="K16" s="3" t="s">
        <v>200</v>
      </c>
      <c r="L16" s="3" t="s">
        <v>200</v>
      </c>
      <c r="M16" s="3" t="s">
        <v>200</v>
      </c>
      <c r="N16" s="3"/>
      <c r="O16" s="3"/>
    </row>
    <row r="17" spans="1:15" x14ac:dyDescent="0.25">
      <c r="A17" s="3" t="s">
        <v>198</v>
      </c>
      <c r="B17" s="3" t="s">
        <v>203</v>
      </c>
      <c r="C17" s="3" t="s">
        <v>200</v>
      </c>
      <c r="D17" s="3" t="s">
        <v>200</v>
      </c>
      <c r="E17" s="3" t="s">
        <v>200</v>
      </c>
      <c r="F17" s="3" t="s">
        <v>200</v>
      </c>
      <c r="G17" s="3">
        <v>17.100000000000001</v>
      </c>
      <c r="H17" s="3" t="s">
        <v>200</v>
      </c>
      <c r="I17" s="3" t="s">
        <v>200</v>
      </c>
      <c r="J17" s="3" t="s">
        <v>200</v>
      </c>
      <c r="K17" s="3" t="s">
        <v>200</v>
      </c>
      <c r="L17" s="3" t="s">
        <v>200</v>
      </c>
      <c r="M17" s="3" t="s">
        <v>200</v>
      </c>
      <c r="N17" s="3"/>
      <c r="O17" s="3"/>
    </row>
    <row r="18" spans="1:15" x14ac:dyDescent="0.25">
      <c r="A18" s="3" t="s">
        <v>198</v>
      </c>
      <c r="B18" s="3" t="s">
        <v>204</v>
      </c>
      <c r="C18" s="3">
        <v>38</v>
      </c>
      <c r="D18" s="3" t="s">
        <v>200</v>
      </c>
      <c r="E18" s="3" t="s">
        <v>200</v>
      </c>
      <c r="F18" s="3" t="s">
        <v>200</v>
      </c>
      <c r="G18" s="3" t="s">
        <v>200</v>
      </c>
      <c r="H18" s="3" t="s">
        <v>200</v>
      </c>
      <c r="I18" s="3" t="s">
        <v>200</v>
      </c>
      <c r="J18" s="3" t="s">
        <v>200</v>
      </c>
      <c r="K18" s="3" t="s">
        <v>200</v>
      </c>
      <c r="L18" s="3" t="s">
        <v>200</v>
      </c>
      <c r="M18" s="3" t="s">
        <v>200</v>
      </c>
      <c r="N18" s="3"/>
      <c r="O18" s="3"/>
    </row>
    <row r="19" spans="1:15" x14ac:dyDescent="0.25">
      <c r="A19" s="3" t="s">
        <v>207</v>
      </c>
      <c r="B19" s="3" t="s">
        <v>211</v>
      </c>
      <c r="C19" s="3" t="s">
        <v>200</v>
      </c>
      <c r="D19" s="3" t="s">
        <v>200</v>
      </c>
      <c r="E19" s="3" t="s">
        <v>200</v>
      </c>
      <c r="F19" s="3" t="s">
        <v>200</v>
      </c>
      <c r="G19" s="3">
        <v>4.2</v>
      </c>
      <c r="H19" s="3" t="s">
        <v>200</v>
      </c>
      <c r="I19" s="3" t="s">
        <v>200</v>
      </c>
      <c r="J19" s="3" t="s">
        <v>200</v>
      </c>
      <c r="K19" s="3" t="s">
        <v>200</v>
      </c>
      <c r="L19" s="3" t="s">
        <v>200</v>
      </c>
      <c r="M19" s="3" t="s">
        <v>200</v>
      </c>
      <c r="N19" s="3"/>
      <c r="O19" s="3"/>
    </row>
    <row r="20" spans="1:15" x14ac:dyDescent="0.25">
      <c r="A20" s="3" t="s">
        <v>207</v>
      </c>
      <c r="B20" s="3" t="s">
        <v>212</v>
      </c>
      <c r="C20" s="3" t="s">
        <v>200</v>
      </c>
      <c r="D20" s="3" t="s">
        <v>200</v>
      </c>
      <c r="E20" s="3" t="s">
        <v>200</v>
      </c>
      <c r="F20" s="3">
        <v>88.2</v>
      </c>
      <c r="G20" s="3" t="s">
        <v>200</v>
      </c>
      <c r="H20" s="3" t="s">
        <v>200</v>
      </c>
      <c r="I20" s="3" t="s">
        <v>200</v>
      </c>
      <c r="J20" s="3" t="s">
        <v>200</v>
      </c>
      <c r="K20" s="3" t="s">
        <v>200</v>
      </c>
      <c r="L20" s="3" t="s">
        <v>200</v>
      </c>
      <c r="M20" s="3" t="s">
        <v>200</v>
      </c>
      <c r="N20" s="3"/>
      <c r="O20" s="3"/>
    </row>
    <row r="21" spans="1:15" x14ac:dyDescent="0.25">
      <c r="A21" s="3" t="s">
        <v>207</v>
      </c>
      <c r="B21" s="3" t="s">
        <v>216</v>
      </c>
      <c r="C21" s="3" t="s">
        <v>200</v>
      </c>
      <c r="D21" s="3" t="s">
        <v>200</v>
      </c>
      <c r="E21" s="3" t="s">
        <v>200</v>
      </c>
      <c r="F21" s="3" t="s">
        <v>200</v>
      </c>
      <c r="G21" s="3" t="s">
        <v>200</v>
      </c>
      <c r="H21" s="3">
        <v>51.9</v>
      </c>
      <c r="I21" s="3" t="s">
        <v>200</v>
      </c>
      <c r="J21" s="3" t="s">
        <v>200</v>
      </c>
      <c r="K21" s="3" t="s">
        <v>200</v>
      </c>
      <c r="L21" s="3" t="s">
        <v>200</v>
      </c>
      <c r="M21" s="3" t="s">
        <v>200</v>
      </c>
      <c r="N21" s="3"/>
      <c r="O21" s="3"/>
    </row>
    <row r="22" spans="1:15" x14ac:dyDescent="0.25">
      <c r="A22" s="3" t="s">
        <v>222</v>
      </c>
      <c r="B22" s="3" t="s">
        <v>224</v>
      </c>
      <c r="C22" s="3" t="s">
        <v>200</v>
      </c>
      <c r="D22" s="3" t="s">
        <v>200</v>
      </c>
      <c r="E22" s="3" t="s">
        <v>200</v>
      </c>
      <c r="F22" s="3">
        <v>84.9</v>
      </c>
      <c r="G22" s="3" t="s">
        <v>200</v>
      </c>
      <c r="H22" s="3" t="s">
        <v>200</v>
      </c>
      <c r="I22" s="3" t="s">
        <v>200</v>
      </c>
      <c r="J22" s="3" t="s">
        <v>200</v>
      </c>
      <c r="K22" s="3" t="s">
        <v>200</v>
      </c>
      <c r="L22" s="3" t="s">
        <v>200</v>
      </c>
      <c r="M22" s="3" t="s">
        <v>200</v>
      </c>
      <c r="N22" s="3"/>
      <c r="O22" s="3"/>
    </row>
    <row r="23" spans="1:15" x14ac:dyDescent="0.25">
      <c r="A23" s="3" t="s">
        <v>222</v>
      </c>
      <c r="B23" s="3" t="s">
        <v>250</v>
      </c>
      <c r="C23" s="3" t="s">
        <v>200</v>
      </c>
      <c r="D23" s="3" t="s">
        <v>200</v>
      </c>
      <c r="E23" s="3" t="s">
        <v>200</v>
      </c>
      <c r="F23" s="3">
        <v>34.9</v>
      </c>
      <c r="G23" s="3" t="s">
        <v>200</v>
      </c>
      <c r="H23" s="3" t="s">
        <v>200</v>
      </c>
      <c r="I23" s="3" t="s">
        <v>200</v>
      </c>
      <c r="J23" s="3" t="s">
        <v>200</v>
      </c>
      <c r="K23" s="3" t="s">
        <v>200</v>
      </c>
      <c r="L23" s="3" t="s">
        <v>200</v>
      </c>
      <c r="M23" s="3" t="s">
        <v>200</v>
      </c>
      <c r="N23" s="3"/>
      <c r="O23" s="3"/>
    </row>
    <row r="24" spans="1:15" x14ac:dyDescent="0.25">
      <c r="A24" s="3" t="s">
        <v>222</v>
      </c>
      <c r="B24" s="3" t="s">
        <v>266</v>
      </c>
      <c r="C24" s="3" t="s">
        <v>200</v>
      </c>
      <c r="D24" s="3" t="s">
        <v>200</v>
      </c>
      <c r="E24" s="3" t="s">
        <v>200</v>
      </c>
      <c r="F24" s="3">
        <v>36.1</v>
      </c>
      <c r="G24" s="3" t="s">
        <v>200</v>
      </c>
      <c r="H24" s="3" t="s">
        <v>200</v>
      </c>
      <c r="I24" s="3" t="s">
        <v>200</v>
      </c>
      <c r="J24" s="3" t="s">
        <v>200</v>
      </c>
      <c r="K24" s="3" t="s">
        <v>200</v>
      </c>
      <c r="L24" s="3" t="s">
        <v>200</v>
      </c>
      <c r="M24" s="3" t="s">
        <v>200</v>
      </c>
      <c r="N24" s="3"/>
      <c r="O24" s="3"/>
    </row>
    <row r="25" spans="1:15" x14ac:dyDescent="0.25">
      <c r="A25" s="3" t="s">
        <v>228</v>
      </c>
      <c r="B25" s="3" t="s">
        <v>229</v>
      </c>
      <c r="C25" s="3" t="s">
        <v>200</v>
      </c>
      <c r="D25" s="3" t="s">
        <v>200</v>
      </c>
      <c r="E25" s="3" t="s">
        <v>200</v>
      </c>
      <c r="F25" s="3" t="s">
        <v>200</v>
      </c>
      <c r="G25" s="3">
        <v>22.7</v>
      </c>
      <c r="H25" s="3" t="s">
        <v>200</v>
      </c>
      <c r="I25" s="3" t="s">
        <v>200</v>
      </c>
      <c r="J25" s="3" t="s">
        <v>200</v>
      </c>
      <c r="K25" s="3" t="s">
        <v>200</v>
      </c>
      <c r="L25" s="3" t="s">
        <v>200</v>
      </c>
      <c r="M25" s="3" t="s">
        <v>200</v>
      </c>
      <c r="N25" s="3"/>
      <c r="O25" s="3"/>
    </row>
    <row r="26" spans="1:15" x14ac:dyDescent="0.25">
      <c r="A26" s="3" t="s">
        <v>228</v>
      </c>
      <c r="B26" s="3" t="s">
        <v>230</v>
      </c>
      <c r="C26" s="3" t="s">
        <v>200</v>
      </c>
      <c r="D26" s="3" t="s">
        <v>200</v>
      </c>
      <c r="E26" s="3" t="s">
        <v>200</v>
      </c>
      <c r="F26" s="3" t="s">
        <v>200</v>
      </c>
      <c r="G26" s="3">
        <v>21.4</v>
      </c>
      <c r="H26" s="3" t="s">
        <v>200</v>
      </c>
      <c r="I26" s="3" t="s">
        <v>200</v>
      </c>
      <c r="J26" s="3" t="s">
        <v>200</v>
      </c>
      <c r="K26" s="3" t="s">
        <v>200</v>
      </c>
      <c r="L26" s="3" t="s">
        <v>200</v>
      </c>
      <c r="M26" s="3" t="s">
        <v>200</v>
      </c>
      <c r="N26" s="3"/>
      <c r="O26" s="3"/>
    </row>
    <row r="27" spans="1:15" x14ac:dyDescent="0.25">
      <c r="A27" s="3" t="s">
        <v>228</v>
      </c>
      <c r="B27" s="3" t="s">
        <v>232</v>
      </c>
      <c r="C27" s="3" t="s">
        <v>200</v>
      </c>
      <c r="D27" s="3" t="s">
        <v>200</v>
      </c>
      <c r="E27" s="3" t="s">
        <v>200</v>
      </c>
      <c r="F27" s="3" t="s">
        <v>200</v>
      </c>
      <c r="G27" s="3">
        <v>22.4</v>
      </c>
      <c r="H27" s="3" t="s">
        <v>200</v>
      </c>
      <c r="I27" s="3" t="s">
        <v>200</v>
      </c>
      <c r="J27" s="3" t="s">
        <v>200</v>
      </c>
      <c r="K27" s="3" t="s">
        <v>200</v>
      </c>
      <c r="L27" s="3" t="s">
        <v>200</v>
      </c>
      <c r="M27" s="3" t="s">
        <v>200</v>
      </c>
      <c r="N27" s="3"/>
      <c r="O27" s="3"/>
    </row>
    <row r="28" spans="1:15" x14ac:dyDescent="0.25">
      <c r="A28" s="3" t="s">
        <v>228</v>
      </c>
      <c r="B28" s="3" t="s">
        <v>237</v>
      </c>
      <c r="C28" s="3" t="s">
        <v>200</v>
      </c>
      <c r="D28" s="3" t="s">
        <v>200</v>
      </c>
      <c r="E28" s="3" t="s">
        <v>200</v>
      </c>
      <c r="F28" s="3" t="s">
        <v>200</v>
      </c>
      <c r="G28" s="3" t="s">
        <v>200</v>
      </c>
      <c r="H28" s="3" t="s">
        <v>200</v>
      </c>
      <c r="I28" s="3">
        <v>11.9</v>
      </c>
      <c r="J28" s="3" t="s">
        <v>200</v>
      </c>
      <c r="K28" s="3" t="s">
        <v>200</v>
      </c>
      <c r="L28" s="3" t="s">
        <v>200</v>
      </c>
      <c r="M28" s="3" t="s">
        <v>200</v>
      </c>
      <c r="N28" s="3"/>
      <c r="O28" s="3"/>
    </row>
    <row r="29" spans="1:15" x14ac:dyDescent="0.25">
      <c r="A29" s="3" t="s">
        <v>228</v>
      </c>
      <c r="B29" s="3" t="s">
        <v>238</v>
      </c>
      <c r="C29" s="3" t="s">
        <v>200</v>
      </c>
      <c r="D29" s="3" t="s">
        <v>200</v>
      </c>
      <c r="E29" s="3" t="s">
        <v>200</v>
      </c>
      <c r="F29" s="3" t="s">
        <v>200</v>
      </c>
      <c r="G29" s="3">
        <v>2.1</v>
      </c>
      <c r="H29" s="3" t="s">
        <v>200</v>
      </c>
      <c r="I29" s="3" t="s">
        <v>200</v>
      </c>
      <c r="J29" s="3" t="s">
        <v>200</v>
      </c>
      <c r="K29" s="3" t="s">
        <v>200</v>
      </c>
      <c r="L29" s="3" t="s">
        <v>200</v>
      </c>
      <c r="M29" s="3" t="s">
        <v>200</v>
      </c>
      <c r="N29" s="3"/>
      <c r="O29" s="3"/>
    </row>
    <row r="30" spans="1:15" x14ac:dyDescent="0.25">
      <c r="A30" s="3" t="s">
        <v>228</v>
      </c>
      <c r="B30" s="3" t="s">
        <v>239</v>
      </c>
      <c r="C30" s="3" t="s">
        <v>200</v>
      </c>
      <c r="D30" s="3" t="s">
        <v>200</v>
      </c>
      <c r="E30" s="3" t="s">
        <v>200</v>
      </c>
      <c r="F30" s="3" t="s">
        <v>200</v>
      </c>
      <c r="G30" s="3">
        <v>34.799999999999997</v>
      </c>
      <c r="H30" s="3" t="s">
        <v>200</v>
      </c>
      <c r="I30" s="3" t="s">
        <v>200</v>
      </c>
      <c r="J30" s="3" t="s">
        <v>200</v>
      </c>
      <c r="K30" s="3" t="s">
        <v>200</v>
      </c>
      <c r="L30" s="3" t="s">
        <v>200</v>
      </c>
      <c r="M30" s="3" t="s">
        <v>200</v>
      </c>
      <c r="N30" s="3"/>
      <c r="O30" s="3"/>
    </row>
    <row r="31" spans="1:15" x14ac:dyDescent="0.25">
      <c r="A31" s="3" t="s">
        <v>228</v>
      </c>
      <c r="B31" s="3" t="s">
        <v>241</v>
      </c>
      <c r="C31" s="3" t="s">
        <v>200</v>
      </c>
      <c r="D31" s="3" t="s">
        <v>200</v>
      </c>
      <c r="E31" s="3" t="s">
        <v>200</v>
      </c>
      <c r="F31" s="3" t="s">
        <v>200</v>
      </c>
      <c r="G31" s="3">
        <v>15.8</v>
      </c>
      <c r="H31" s="3" t="s">
        <v>200</v>
      </c>
      <c r="I31" s="3" t="s">
        <v>200</v>
      </c>
      <c r="J31" s="3" t="s">
        <v>200</v>
      </c>
      <c r="K31" s="3" t="s">
        <v>200</v>
      </c>
      <c r="L31" s="3" t="s">
        <v>200</v>
      </c>
      <c r="M31" s="3" t="s">
        <v>200</v>
      </c>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320</v>
      </c>
    </row>
    <row r="5" spans="1:15" ht="21" x14ac:dyDescent="0.35">
      <c r="A5" s="7" t="s">
        <v>180</v>
      </c>
    </row>
    <row r="6" spans="1:15" x14ac:dyDescent="0.25">
      <c r="A6" t="s">
        <v>311</v>
      </c>
    </row>
    <row r="7" spans="1:15" x14ac:dyDescent="0.25">
      <c r="A7" t="s">
        <v>321</v>
      </c>
    </row>
    <row r="8" spans="1:15" x14ac:dyDescent="0.25">
      <c r="A8" t="s">
        <v>326</v>
      </c>
    </row>
    <row r="9" spans="1:15" x14ac:dyDescent="0.25">
      <c r="A9" t="s">
        <v>328</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6.32</v>
      </c>
      <c r="H14" s="3" t="s">
        <v>200</v>
      </c>
      <c r="I14" s="3" t="s">
        <v>200</v>
      </c>
      <c r="J14" s="3" t="s">
        <v>200</v>
      </c>
      <c r="K14" s="3" t="s">
        <v>200</v>
      </c>
      <c r="L14" s="3" t="s">
        <v>200</v>
      </c>
      <c r="M14" s="3" t="s">
        <v>200</v>
      </c>
      <c r="N14" s="3"/>
      <c r="O14" s="3"/>
    </row>
    <row r="15" spans="1:15" x14ac:dyDescent="0.25">
      <c r="A15" s="3" t="s">
        <v>198</v>
      </c>
      <c r="B15" s="3" t="s">
        <v>201</v>
      </c>
      <c r="C15" s="3" t="s">
        <v>200</v>
      </c>
      <c r="D15" s="3" t="s">
        <v>200</v>
      </c>
      <c r="E15" s="3" t="s">
        <v>200</v>
      </c>
      <c r="F15" s="3" t="s">
        <v>200</v>
      </c>
      <c r="G15" s="3">
        <v>26.52</v>
      </c>
      <c r="H15" s="3" t="s">
        <v>200</v>
      </c>
      <c r="I15" s="3" t="s">
        <v>200</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v>2.04</v>
      </c>
      <c r="H16" s="3" t="s">
        <v>200</v>
      </c>
      <c r="I16" s="3" t="s">
        <v>200</v>
      </c>
      <c r="J16" s="3" t="s">
        <v>200</v>
      </c>
      <c r="K16" s="3" t="s">
        <v>200</v>
      </c>
      <c r="L16" s="3" t="s">
        <v>200</v>
      </c>
      <c r="M16" s="3" t="s">
        <v>200</v>
      </c>
      <c r="N16" s="3"/>
      <c r="O16" s="3"/>
    </row>
    <row r="17" spans="1:15" x14ac:dyDescent="0.25">
      <c r="A17" s="3" t="s">
        <v>198</v>
      </c>
      <c r="B17" s="3" t="s">
        <v>203</v>
      </c>
      <c r="C17" s="3" t="s">
        <v>200</v>
      </c>
      <c r="D17" s="3" t="s">
        <v>200</v>
      </c>
      <c r="E17" s="3" t="s">
        <v>200</v>
      </c>
      <c r="F17" s="3" t="s">
        <v>200</v>
      </c>
      <c r="G17" s="3">
        <v>18.059999999999999</v>
      </c>
      <c r="H17" s="3" t="s">
        <v>200</v>
      </c>
      <c r="I17" s="3" t="s">
        <v>200</v>
      </c>
      <c r="J17" s="3" t="s">
        <v>200</v>
      </c>
      <c r="K17" s="3" t="s">
        <v>200</v>
      </c>
      <c r="L17" s="3" t="s">
        <v>200</v>
      </c>
      <c r="M17" s="3" t="s">
        <v>200</v>
      </c>
      <c r="N17" s="3"/>
      <c r="O17" s="3"/>
    </row>
    <row r="18" spans="1:15" x14ac:dyDescent="0.25">
      <c r="A18" s="3" t="s">
        <v>207</v>
      </c>
      <c r="B18" s="3" t="s">
        <v>216</v>
      </c>
      <c r="C18" s="3" t="s">
        <v>200</v>
      </c>
      <c r="D18" s="3" t="s">
        <v>200</v>
      </c>
      <c r="E18" s="3" t="s">
        <v>200</v>
      </c>
      <c r="F18" s="3" t="s">
        <v>200</v>
      </c>
      <c r="G18" s="3" t="s">
        <v>200</v>
      </c>
      <c r="H18" s="3">
        <v>52.1</v>
      </c>
      <c r="I18" s="3" t="s">
        <v>200</v>
      </c>
      <c r="J18" s="3" t="s">
        <v>200</v>
      </c>
      <c r="K18" s="3" t="s">
        <v>200</v>
      </c>
      <c r="L18" s="3" t="s">
        <v>200</v>
      </c>
      <c r="M18" s="3" t="s">
        <v>200</v>
      </c>
      <c r="N18" s="3"/>
      <c r="O18" s="3"/>
    </row>
    <row r="19" spans="1:15" x14ac:dyDescent="0.25">
      <c r="A19" s="3" t="s">
        <v>222</v>
      </c>
      <c r="B19" s="3" t="s">
        <v>224</v>
      </c>
      <c r="C19" s="3" t="s">
        <v>200</v>
      </c>
      <c r="D19" s="3" t="s">
        <v>200</v>
      </c>
      <c r="E19" s="3" t="s">
        <v>200</v>
      </c>
      <c r="F19" s="3">
        <v>91.6</v>
      </c>
      <c r="G19" s="3" t="s">
        <v>200</v>
      </c>
      <c r="H19" s="3" t="s">
        <v>200</v>
      </c>
      <c r="I19" s="3" t="s">
        <v>200</v>
      </c>
      <c r="J19" s="3" t="s">
        <v>200</v>
      </c>
      <c r="K19" s="3" t="s">
        <v>200</v>
      </c>
      <c r="L19" s="3" t="s">
        <v>200</v>
      </c>
      <c r="M19" s="3" t="s">
        <v>200</v>
      </c>
      <c r="N19" s="3"/>
      <c r="O19" s="3"/>
    </row>
    <row r="20" spans="1:15" x14ac:dyDescent="0.25">
      <c r="A20" s="3" t="s">
        <v>222</v>
      </c>
      <c r="B20" s="3" t="s">
        <v>250</v>
      </c>
      <c r="C20" s="3" t="s">
        <v>200</v>
      </c>
      <c r="D20" s="3" t="s">
        <v>200</v>
      </c>
      <c r="E20" s="3" t="s">
        <v>200</v>
      </c>
      <c r="F20" s="3">
        <v>39.1</v>
      </c>
      <c r="G20" s="3" t="s">
        <v>200</v>
      </c>
      <c r="H20" s="3" t="s">
        <v>200</v>
      </c>
      <c r="I20" s="3" t="s">
        <v>200</v>
      </c>
      <c r="J20" s="3" t="s">
        <v>200</v>
      </c>
      <c r="K20" s="3" t="s">
        <v>200</v>
      </c>
      <c r="L20" s="3" t="s">
        <v>200</v>
      </c>
      <c r="M20" s="3" t="s">
        <v>200</v>
      </c>
      <c r="N20" s="3"/>
      <c r="O20" s="3"/>
    </row>
    <row r="21" spans="1:15" x14ac:dyDescent="0.25">
      <c r="A21" s="3" t="s">
        <v>228</v>
      </c>
      <c r="B21" s="3" t="s">
        <v>229</v>
      </c>
      <c r="C21" s="3" t="s">
        <v>200</v>
      </c>
      <c r="D21" s="3" t="s">
        <v>200</v>
      </c>
      <c r="E21" s="3" t="s">
        <v>200</v>
      </c>
      <c r="F21" s="3" t="s">
        <v>200</v>
      </c>
      <c r="G21" s="3">
        <v>20.309999999999999</v>
      </c>
      <c r="H21" s="3" t="s">
        <v>200</v>
      </c>
      <c r="I21" s="3" t="s">
        <v>200</v>
      </c>
      <c r="J21" s="3" t="s">
        <v>200</v>
      </c>
      <c r="K21" s="3" t="s">
        <v>200</v>
      </c>
      <c r="L21" s="3" t="s">
        <v>200</v>
      </c>
      <c r="M21" s="3" t="s">
        <v>200</v>
      </c>
      <c r="N21" s="3"/>
      <c r="O21" s="3"/>
    </row>
    <row r="22" spans="1:15" x14ac:dyDescent="0.25">
      <c r="A22" s="3" t="s">
        <v>228</v>
      </c>
      <c r="B22" s="3" t="s">
        <v>230</v>
      </c>
      <c r="C22" s="3" t="s">
        <v>200</v>
      </c>
      <c r="D22" s="3" t="s">
        <v>200</v>
      </c>
      <c r="E22" s="3" t="s">
        <v>200</v>
      </c>
      <c r="F22" s="3" t="s">
        <v>200</v>
      </c>
      <c r="G22" s="3">
        <v>19.579999999999998</v>
      </c>
      <c r="H22" s="3" t="s">
        <v>200</v>
      </c>
      <c r="I22" s="3" t="s">
        <v>200</v>
      </c>
      <c r="J22" s="3" t="s">
        <v>200</v>
      </c>
      <c r="K22" s="3" t="s">
        <v>200</v>
      </c>
      <c r="L22" s="3" t="s">
        <v>200</v>
      </c>
      <c r="M22" s="3" t="s">
        <v>200</v>
      </c>
      <c r="N22" s="3"/>
      <c r="O22" s="3"/>
    </row>
    <row r="23" spans="1:15" x14ac:dyDescent="0.25">
      <c r="A23" s="3" t="s">
        <v>228</v>
      </c>
      <c r="B23" s="3" t="s">
        <v>232</v>
      </c>
      <c r="C23" s="3" t="s">
        <v>200</v>
      </c>
      <c r="D23" s="3" t="s">
        <v>200</v>
      </c>
      <c r="E23" s="3" t="s">
        <v>200</v>
      </c>
      <c r="F23" s="3" t="s">
        <v>200</v>
      </c>
      <c r="G23" s="3">
        <v>24.47</v>
      </c>
      <c r="H23" s="3" t="s">
        <v>200</v>
      </c>
      <c r="I23" s="3" t="s">
        <v>200</v>
      </c>
      <c r="J23" s="3" t="s">
        <v>200</v>
      </c>
      <c r="K23" s="3" t="s">
        <v>200</v>
      </c>
      <c r="L23" s="3" t="s">
        <v>200</v>
      </c>
      <c r="M23" s="3" t="s">
        <v>200</v>
      </c>
      <c r="N23" s="3"/>
      <c r="O23" s="3"/>
    </row>
    <row r="24" spans="1:15" x14ac:dyDescent="0.25">
      <c r="A24" s="3" t="s">
        <v>228</v>
      </c>
      <c r="B24" s="3" t="s">
        <v>237</v>
      </c>
      <c r="C24" s="3" t="s">
        <v>200</v>
      </c>
      <c r="D24" s="3" t="s">
        <v>200</v>
      </c>
      <c r="E24" s="3" t="s">
        <v>200</v>
      </c>
      <c r="F24" s="3" t="s">
        <v>200</v>
      </c>
      <c r="G24" s="3" t="s">
        <v>200</v>
      </c>
      <c r="H24" s="3" t="s">
        <v>200</v>
      </c>
      <c r="I24" s="3">
        <v>11.5</v>
      </c>
      <c r="J24" s="3" t="s">
        <v>200</v>
      </c>
      <c r="K24" s="3" t="s">
        <v>200</v>
      </c>
      <c r="L24" s="3" t="s">
        <v>200</v>
      </c>
      <c r="M24" s="3" t="s">
        <v>200</v>
      </c>
      <c r="N24" s="3"/>
      <c r="O24" s="3"/>
    </row>
    <row r="25" spans="1:15" x14ac:dyDescent="0.25">
      <c r="A25" s="3" t="s">
        <v>228</v>
      </c>
      <c r="B25" s="3" t="s">
        <v>238</v>
      </c>
      <c r="C25" s="3" t="s">
        <v>200</v>
      </c>
      <c r="D25" s="3" t="s">
        <v>200</v>
      </c>
      <c r="E25" s="3" t="s">
        <v>200</v>
      </c>
      <c r="F25" s="3" t="s">
        <v>200</v>
      </c>
      <c r="G25" s="3">
        <v>2.0699999999999998</v>
      </c>
      <c r="H25" s="3" t="s">
        <v>200</v>
      </c>
      <c r="I25" s="3" t="s">
        <v>200</v>
      </c>
      <c r="J25" s="3" t="s">
        <v>200</v>
      </c>
      <c r="K25" s="3" t="s">
        <v>200</v>
      </c>
      <c r="L25" s="3" t="s">
        <v>200</v>
      </c>
      <c r="M25" s="3" t="s">
        <v>200</v>
      </c>
      <c r="N25" s="3"/>
      <c r="O25" s="3"/>
    </row>
    <row r="26" spans="1:15" x14ac:dyDescent="0.25">
      <c r="A26" s="3" t="s">
        <v>228</v>
      </c>
      <c r="B26" s="3" t="s">
        <v>239</v>
      </c>
      <c r="C26" s="3" t="s">
        <v>200</v>
      </c>
      <c r="D26" s="3" t="s">
        <v>200</v>
      </c>
      <c r="E26" s="3" t="s">
        <v>200</v>
      </c>
      <c r="F26" s="3" t="s">
        <v>200</v>
      </c>
      <c r="G26" s="3">
        <v>34.229999999999997</v>
      </c>
      <c r="H26" s="3" t="s">
        <v>200</v>
      </c>
      <c r="I26" s="3" t="s">
        <v>200</v>
      </c>
      <c r="J26" s="3" t="s">
        <v>200</v>
      </c>
      <c r="K26" s="3" t="s">
        <v>200</v>
      </c>
      <c r="L26" s="3" t="s">
        <v>200</v>
      </c>
      <c r="M26" s="3" t="s">
        <v>200</v>
      </c>
      <c r="N26" s="3"/>
      <c r="O26" s="3"/>
    </row>
    <row r="27" spans="1:15" x14ac:dyDescent="0.25">
      <c r="A27" s="3" t="s">
        <v>228</v>
      </c>
      <c r="B27" s="3" t="s">
        <v>241</v>
      </c>
      <c r="C27" s="3" t="s">
        <v>200</v>
      </c>
      <c r="D27" s="3" t="s">
        <v>200</v>
      </c>
      <c r="E27" s="3" t="s">
        <v>200</v>
      </c>
      <c r="F27" s="3" t="s">
        <v>200</v>
      </c>
      <c r="G27" s="3">
        <v>16.05</v>
      </c>
      <c r="H27" s="3" t="s">
        <v>200</v>
      </c>
      <c r="I27" s="3" t="s">
        <v>200</v>
      </c>
      <c r="J27" s="3" t="s">
        <v>200</v>
      </c>
      <c r="K27" s="3" t="s">
        <v>200</v>
      </c>
      <c r="L27" s="3" t="s">
        <v>200</v>
      </c>
      <c r="M27" s="3" t="s">
        <v>200</v>
      </c>
      <c r="N27" s="3"/>
      <c r="O27" s="3"/>
    </row>
    <row r="28" spans="1:15" x14ac:dyDescent="0.25">
      <c r="A28" s="3"/>
      <c r="B28" s="3"/>
      <c r="C28" s="3"/>
      <c r="D28" s="3"/>
      <c r="E28" s="3"/>
      <c r="F28" s="3"/>
      <c r="G28" s="3"/>
      <c r="H28" s="3"/>
      <c r="I28" s="3"/>
      <c r="J28" s="3"/>
      <c r="K28" s="3"/>
      <c r="L28" s="3"/>
      <c r="M28" s="3"/>
      <c r="N28" s="3"/>
      <c r="O28" s="3"/>
    </row>
    <row r="29" spans="1:15" x14ac:dyDescent="0.25">
      <c r="A29" s="3"/>
      <c r="B29" s="3"/>
      <c r="C29" s="3"/>
      <c r="D29" s="3"/>
      <c r="E29" s="3"/>
      <c r="F29" s="3"/>
      <c r="G29" s="3"/>
      <c r="H29" s="3"/>
      <c r="I29" s="3"/>
      <c r="J29" s="3"/>
      <c r="K29" s="3"/>
      <c r="L29" s="3"/>
      <c r="M29" s="3"/>
      <c r="N29" s="3"/>
      <c r="O29" s="3"/>
    </row>
    <row r="30" spans="1:15" x14ac:dyDescent="0.25">
      <c r="A30" s="3"/>
      <c r="B30" s="3"/>
      <c r="C30" s="3"/>
      <c r="D30" s="3"/>
      <c r="E30" s="3"/>
      <c r="F30" s="3"/>
      <c r="G30" s="3"/>
      <c r="H30" s="3"/>
      <c r="I30" s="3"/>
      <c r="J30" s="3"/>
      <c r="K30" s="3"/>
      <c r="L30" s="3"/>
      <c r="M30" s="3"/>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320</v>
      </c>
    </row>
    <row r="5" spans="1:15" ht="21" x14ac:dyDescent="0.35">
      <c r="A5" s="7" t="s">
        <v>180</v>
      </c>
    </row>
    <row r="6" spans="1:15" x14ac:dyDescent="0.25">
      <c r="A6" t="s">
        <v>311</v>
      </c>
    </row>
    <row r="7" spans="1:15" x14ac:dyDescent="0.25">
      <c r="A7" t="s">
        <v>321</v>
      </c>
    </row>
    <row r="8" spans="1:15" x14ac:dyDescent="0.25">
      <c r="A8" t="s">
        <v>326</v>
      </c>
    </row>
    <row r="9" spans="1:15" x14ac:dyDescent="0.25">
      <c r="A9" t="s">
        <v>329</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4.42</v>
      </c>
      <c r="H14" s="3" t="s">
        <v>200</v>
      </c>
      <c r="I14" s="3" t="s">
        <v>200</v>
      </c>
      <c r="J14" s="3" t="s">
        <v>200</v>
      </c>
      <c r="K14" s="3" t="s">
        <v>200</v>
      </c>
      <c r="L14" s="3" t="s">
        <v>200</v>
      </c>
      <c r="M14" s="3" t="s">
        <v>200</v>
      </c>
      <c r="N14" s="3"/>
      <c r="O14" s="3"/>
    </row>
    <row r="15" spans="1:15" x14ac:dyDescent="0.25">
      <c r="A15" s="3" t="s">
        <v>198</v>
      </c>
      <c r="B15" s="3" t="s">
        <v>201</v>
      </c>
      <c r="C15" s="3" t="s">
        <v>200</v>
      </c>
      <c r="D15" s="3" t="s">
        <v>200</v>
      </c>
      <c r="E15" s="3" t="s">
        <v>200</v>
      </c>
      <c r="F15" s="3" t="s">
        <v>200</v>
      </c>
      <c r="G15" s="3">
        <v>22.12</v>
      </c>
      <c r="H15" s="3" t="s">
        <v>200</v>
      </c>
      <c r="I15" s="3" t="s">
        <v>200</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v>2.82</v>
      </c>
      <c r="H16" s="3" t="s">
        <v>200</v>
      </c>
      <c r="I16" s="3" t="s">
        <v>200</v>
      </c>
      <c r="J16" s="3" t="s">
        <v>200</v>
      </c>
      <c r="K16" s="3" t="s">
        <v>200</v>
      </c>
      <c r="L16" s="3" t="s">
        <v>200</v>
      </c>
      <c r="M16" s="3" t="s">
        <v>200</v>
      </c>
      <c r="N16" s="3"/>
      <c r="O16" s="3"/>
    </row>
    <row r="17" spans="1:15" x14ac:dyDescent="0.25">
      <c r="A17" s="3" t="s">
        <v>198</v>
      </c>
      <c r="B17" s="3" t="s">
        <v>203</v>
      </c>
      <c r="C17" s="3" t="s">
        <v>200</v>
      </c>
      <c r="D17" s="3" t="s">
        <v>200</v>
      </c>
      <c r="E17" s="3" t="s">
        <v>200</v>
      </c>
      <c r="F17" s="3" t="s">
        <v>200</v>
      </c>
      <c r="G17" s="3">
        <v>16.079999999999998</v>
      </c>
      <c r="H17" s="3" t="s">
        <v>200</v>
      </c>
      <c r="I17" s="3" t="s">
        <v>200</v>
      </c>
      <c r="J17" s="3" t="s">
        <v>200</v>
      </c>
      <c r="K17" s="3" t="s">
        <v>200</v>
      </c>
      <c r="L17" s="3" t="s">
        <v>200</v>
      </c>
      <c r="M17" s="3" t="s">
        <v>200</v>
      </c>
      <c r="N17" s="3"/>
      <c r="O17" s="3"/>
    </row>
    <row r="18" spans="1:15" x14ac:dyDescent="0.25">
      <c r="A18" s="3" t="s">
        <v>207</v>
      </c>
      <c r="B18" s="3" t="s">
        <v>216</v>
      </c>
      <c r="C18" s="3" t="s">
        <v>200</v>
      </c>
      <c r="D18" s="3" t="s">
        <v>200</v>
      </c>
      <c r="E18" s="3" t="s">
        <v>200</v>
      </c>
      <c r="F18" s="3" t="s">
        <v>200</v>
      </c>
      <c r="G18" s="3" t="s">
        <v>200</v>
      </c>
      <c r="H18" s="3">
        <v>51.6</v>
      </c>
      <c r="I18" s="3" t="s">
        <v>200</v>
      </c>
      <c r="J18" s="3" t="s">
        <v>200</v>
      </c>
      <c r="K18" s="3" t="s">
        <v>200</v>
      </c>
      <c r="L18" s="3" t="s">
        <v>200</v>
      </c>
      <c r="M18" s="3" t="s">
        <v>200</v>
      </c>
      <c r="N18" s="3"/>
      <c r="O18" s="3"/>
    </row>
    <row r="19" spans="1:15" x14ac:dyDescent="0.25">
      <c r="A19" s="3" t="s">
        <v>222</v>
      </c>
      <c r="B19" s="3" t="s">
        <v>224</v>
      </c>
      <c r="C19" s="3" t="s">
        <v>200</v>
      </c>
      <c r="D19" s="3" t="s">
        <v>200</v>
      </c>
      <c r="E19" s="3" t="s">
        <v>200</v>
      </c>
      <c r="F19" s="3">
        <v>78.599999999999994</v>
      </c>
      <c r="G19" s="3" t="s">
        <v>200</v>
      </c>
      <c r="H19" s="3" t="s">
        <v>200</v>
      </c>
      <c r="I19" s="3" t="s">
        <v>200</v>
      </c>
      <c r="J19" s="3" t="s">
        <v>200</v>
      </c>
      <c r="K19" s="3" t="s">
        <v>200</v>
      </c>
      <c r="L19" s="3" t="s">
        <v>200</v>
      </c>
      <c r="M19" s="3" t="s">
        <v>200</v>
      </c>
      <c r="N19" s="3"/>
      <c r="O19" s="3"/>
    </row>
    <row r="20" spans="1:15" x14ac:dyDescent="0.25">
      <c r="A20" s="3" t="s">
        <v>222</v>
      </c>
      <c r="B20" s="3" t="s">
        <v>250</v>
      </c>
      <c r="C20" s="3" t="s">
        <v>200</v>
      </c>
      <c r="D20" s="3" t="s">
        <v>200</v>
      </c>
      <c r="E20" s="3" t="s">
        <v>200</v>
      </c>
      <c r="F20" s="3">
        <v>30.9</v>
      </c>
      <c r="G20" s="3" t="s">
        <v>200</v>
      </c>
      <c r="H20" s="3" t="s">
        <v>200</v>
      </c>
      <c r="I20" s="3" t="s">
        <v>200</v>
      </c>
      <c r="J20" s="3" t="s">
        <v>200</v>
      </c>
      <c r="K20" s="3" t="s">
        <v>200</v>
      </c>
      <c r="L20" s="3" t="s">
        <v>200</v>
      </c>
      <c r="M20" s="3" t="s">
        <v>200</v>
      </c>
      <c r="N20" s="3"/>
      <c r="O20" s="3"/>
    </row>
    <row r="21" spans="1:15" x14ac:dyDescent="0.25">
      <c r="A21" s="3" t="s">
        <v>228</v>
      </c>
      <c r="B21" s="3" t="s">
        <v>229</v>
      </c>
      <c r="C21" s="3" t="s">
        <v>200</v>
      </c>
      <c r="D21" s="3" t="s">
        <v>200</v>
      </c>
      <c r="E21" s="3" t="s">
        <v>200</v>
      </c>
      <c r="F21" s="3" t="s">
        <v>200</v>
      </c>
      <c r="G21" s="3">
        <v>26.05</v>
      </c>
      <c r="H21" s="3" t="s">
        <v>200</v>
      </c>
      <c r="I21" s="3" t="s">
        <v>200</v>
      </c>
      <c r="J21" s="3" t="s">
        <v>200</v>
      </c>
      <c r="K21" s="3" t="s">
        <v>200</v>
      </c>
      <c r="L21" s="3" t="s">
        <v>200</v>
      </c>
      <c r="M21" s="3" t="s">
        <v>200</v>
      </c>
      <c r="N21" s="3"/>
      <c r="O21" s="3"/>
    </row>
    <row r="22" spans="1:15" x14ac:dyDescent="0.25">
      <c r="A22" s="3" t="s">
        <v>228</v>
      </c>
      <c r="B22" s="3" t="s">
        <v>230</v>
      </c>
      <c r="C22" s="3" t="s">
        <v>200</v>
      </c>
      <c r="D22" s="3" t="s">
        <v>200</v>
      </c>
      <c r="E22" s="3" t="s">
        <v>200</v>
      </c>
      <c r="F22" s="3" t="s">
        <v>200</v>
      </c>
      <c r="G22" s="3">
        <v>22.13</v>
      </c>
      <c r="H22" s="3" t="s">
        <v>200</v>
      </c>
      <c r="I22" s="3" t="s">
        <v>200</v>
      </c>
      <c r="J22" s="3" t="s">
        <v>200</v>
      </c>
      <c r="K22" s="3" t="s">
        <v>200</v>
      </c>
      <c r="L22" s="3" t="s">
        <v>200</v>
      </c>
      <c r="M22" s="3" t="s">
        <v>200</v>
      </c>
      <c r="N22" s="3"/>
      <c r="O22" s="3"/>
    </row>
    <row r="23" spans="1:15" x14ac:dyDescent="0.25">
      <c r="A23" s="3" t="s">
        <v>228</v>
      </c>
      <c r="B23" s="3" t="s">
        <v>232</v>
      </c>
      <c r="C23" s="3" t="s">
        <v>200</v>
      </c>
      <c r="D23" s="3" t="s">
        <v>200</v>
      </c>
      <c r="E23" s="3" t="s">
        <v>200</v>
      </c>
      <c r="F23" s="3" t="s">
        <v>200</v>
      </c>
      <c r="G23" s="3">
        <v>20.82</v>
      </c>
      <c r="H23" s="3" t="s">
        <v>200</v>
      </c>
      <c r="I23" s="3" t="s">
        <v>200</v>
      </c>
      <c r="J23" s="3" t="s">
        <v>200</v>
      </c>
      <c r="K23" s="3" t="s">
        <v>200</v>
      </c>
      <c r="L23" s="3" t="s">
        <v>200</v>
      </c>
      <c r="M23" s="3" t="s">
        <v>200</v>
      </c>
      <c r="N23" s="3"/>
      <c r="O23" s="3"/>
    </row>
    <row r="24" spans="1:15" x14ac:dyDescent="0.25">
      <c r="A24" s="3" t="s">
        <v>228</v>
      </c>
      <c r="B24" s="3" t="s">
        <v>237</v>
      </c>
      <c r="C24" s="3" t="s">
        <v>200</v>
      </c>
      <c r="D24" s="3" t="s">
        <v>200</v>
      </c>
      <c r="E24" s="3" t="s">
        <v>200</v>
      </c>
      <c r="F24" s="3" t="s">
        <v>200</v>
      </c>
      <c r="G24" s="3" t="s">
        <v>200</v>
      </c>
      <c r="H24" s="3" t="s">
        <v>200</v>
      </c>
      <c r="I24" s="3">
        <v>12.3</v>
      </c>
      <c r="J24" s="3" t="s">
        <v>200</v>
      </c>
      <c r="K24" s="3" t="s">
        <v>200</v>
      </c>
      <c r="L24" s="3" t="s">
        <v>200</v>
      </c>
      <c r="M24" s="3" t="s">
        <v>200</v>
      </c>
      <c r="N24" s="3"/>
      <c r="O24" s="3"/>
    </row>
    <row r="25" spans="1:15" x14ac:dyDescent="0.25">
      <c r="A25" s="3" t="s">
        <v>228</v>
      </c>
      <c r="B25" s="3" t="s">
        <v>238</v>
      </c>
      <c r="C25" s="3" t="s">
        <v>200</v>
      </c>
      <c r="D25" s="3" t="s">
        <v>200</v>
      </c>
      <c r="E25" s="3" t="s">
        <v>200</v>
      </c>
      <c r="F25" s="3" t="s">
        <v>200</v>
      </c>
      <c r="G25" s="3">
        <v>1.73</v>
      </c>
      <c r="H25" s="3" t="s">
        <v>200</v>
      </c>
      <c r="I25" s="3" t="s">
        <v>200</v>
      </c>
      <c r="J25" s="3" t="s">
        <v>200</v>
      </c>
      <c r="K25" s="3" t="s">
        <v>200</v>
      </c>
      <c r="L25" s="3" t="s">
        <v>200</v>
      </c>
      <c r="M25" s="3" t="s">
        <v>200</v>
      </c>
      <c r="N25" s="3"/>
      <c r="O25" s="3"/>
    </row>
    <row r="26" spans="1:15" x14ac:dyDescent="0.25">
      <c r="A26" s="3" t="s">
        <v>228</v>
      </c>
      <c r="B26" s="3" t="s">
        <v>239</v>
      </c>
      <c r="C26" s="3" t="s">
        <v>200</v>
      </c>
      <c r="D26" s="3" t="s">
        <v>200</v>
      </c>
      <c r="E26" s="3" t="s">
        <v>200</v>
      </c>
      <c r="F26" s="3" t="s">
        <v>200</v>
      </c>
      <c r="G26" s="3">
        <v>35.200000000000003</v>
      </c>
      <c r="H26" s="3" t="s">
        <v>200</v>
      </c>
      <c r="I26" s="3" t="s">
        <v>200</v>
      </c>
      <c r="J26" s="3" t="s">
        <v>200</v>
      </c>
      <c r="K26" s="3" t="s">
        <v>200</v>
      </c>
      <c r="L26" s="3" t="s">
        <v>200</v>
      </c>
      <c r="M26" s="3" t="s">
        <v>200</v>
      </c>
      <c r="N26" s="3"/>
      <c r="O26" s="3"/>
    </row>
    <row r="27" spans="1:15" x14ac:dyDescent="0.25">
      <c r="A27" s="3" t="s">
        <v>228</v>
      </c>
      <c r="B27" s="3" t="s">
        <v>241</v>
      </c>
      <c r="C27" s="3" t="s">
        <v>200</v>
      </c>
      <c r="D27" s="3" t="s">
        <v>200</v>
      </c>
      <c r="E27" s="3" t="s">
        <v>200</v>
      </c>
      <c r="F27" s="3" t="s">
        <v>200</v>
      </c>
      <c r="G27" s="3">
        <v>13.81</v>
      </c>
      <c r="H27" s="3" t="s">
        <v>200</v>
      </c>
      <c r="I27" s="3" t="s">
        <v>200</v>
      </c>
      <c r="J27" s="3" t="s">
        <v>200</v>
      </c>
      <c r="K27" s="3" t="s">
        <v>200</v>
      </c>
      <c r="L27" s="3" t="s">
        <v>200</v>
      </c>
      <c r="M27" s="3" t="s">
        <v>200</v>
      </c>
      <c r="N27" s="3"/>
      <c r="O27" s="3"/>
    </row>
    <row r="28" spans="1:15" x14ac:dyDescent="0.25">
      <c r="A28" s="3"/>
      <c r="B28" s="3"/>
      <c r="C28" s="3"/>
      <c r="D28" s="3"/>
      <c r="E28" s="3"/>
      <c r="F28" s="3"/>
      <c r="G28" s="3"/>
      <c r="H28" s="3"/>
      <c r="I28" s="3"/>
      <c r="J28" s="3"/>
      <c r="K28" s="3"/>
      <c r="L28" s="3"/>
      <c r="M28" s="3"/>
      <c r="N28" s="3"/>
      <c r="O28" s="3"/>
    </row>
    <row r="29" spans="1:15" x14ac:dyDescent="0.25">
      <c r="A29" s="3"/>
      <c r="B29" s="3"/>
      <c r="C29" s="3"/>
      <c r="D29" s="3"/>
      <c r="E29" s="3"/>
      <c r="F29" s="3"/>
      <c r="G29" s="3"/>
      <c r="H29" s="3"/>
      <c r="I29" s="3"/>
      <c r="J29" s="3"/>
      <c r="K29" s="3"/>
      <c r="L29" s="3"/>
      <c r="M29" s="3"/>
      <c r="N29" s="3"/>
      <c r="O29" s="3"/>
    </row>
    <row r="30" spans="1:15" x14ac:dyDescent="0.25">
      <c r="A30" s="3"/>
      <c r="B30" s="3"/>
      <c r="C30" s="3"/>
      <c r="D30" s="3"/>
      <c r="E30" s="3"/>
      <c r="F30" s="3"/>
      <c r="G30" s="3"/>
      <c r="H30" s="3"/>
      <c r="I30" s="3"/>
      <c r="J30" s="3"/>
      <c r="K30" s="3"/>
      <c r="L30" s="3"/>
      <c r="M30" s="3"/>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320</v>
      </c>
    </row>
    <row r="5" spans="1:15" ht="21" x14ac:dyDescent="0.35">
      <c r="A5" s="7" t="s">
        <v>180</v>
      </c>
    </row>
    <row r="6" spans="1:15" x14ac:dyDescent="0.25">
      <c r="A6" t="s">
        <v>311</v>
      </c>
    </row>
    <row r="7" spans="1:15" x14ac:dyDescent="0.25">
      <c r="A7" t="s">
        <v>321</v>
      </c>
    </row>
    <row r="8" spans="1:15" x14ac:dyDescent="0.25">
      <c r="A8" t="s">
        <v>330</v>
      </c>
    </row>
    <row r="9" spans="1:15" x14ac:dyDescent="0.25">
      <c r="A9" t="s">
        <v>331</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207</v>
      </c>
      <c r="B14" s="3" t="s">
        <v>216</v>
      </c>
      <c r="C14" s="3" t="s">
        <v>200</v>
      </c>
      <c r="D14" s="3" t="s">
        <v>200</v>
      </c>
      <c r="E14" s="3" t="s">
        <v>200</v>
      </c>
      <c r="F14" s="3" t="s">
        <v>200</v>
      </c>
      <c r="G14" s="3">
        <v>49.3</v>
      </c>
      <c r="H14" s="3" t="s">
        <v>200</v>
      </c>
      <c r="I14" s="3" t="s">
        <v>200</v>
      </c>
      <c r="J14" s="3" t="s">
        <v>200</v>
      </c>
      <c r="K14" s="3" t="s">
        <v>200</v>
      </c>
      <c r="L14" s="3" t="s">
        <v>200</v>
      </c>
      <c r="M14" s="3" t="s">
        <v>200</v>
      </c>
      <c r="N14" s="3"/>
      <c r="O14" s="3"/>
    </row>
    <row r="15" spans="1:15" x14ac:dyDescent="0.25">
      <c r="A15" s="3" t="s">
        <v>218</v>
      </c>
      <c r="B15" s="3" t="s">
        <v>246</v>
      </c>
      <c r="C15" s="3" t="s">
        <v>200</v>
      </c>
      <c r="D15" s="3" t="s">
        <v>200</v>
      </c>
      <c r="E15" s="3" t="s">
        <v>200</v>
      </c>
      <c r="F15" s="3" t="s">
        <v>200</v>
      </c>
      <c r="G15" s="3" t="s">
        <v>200</v>
      </c>
      <c r="H15" s="3">
        <v>21.030629999999999</v>
      </c>
      <c r="I15" s="3" t="s">
        <v>200</v>
      </c>
      <c r="J15" s="3" t="s">
        <v>200</v>
      </c>
      <c r="K15" s="3" t="s">
        <v>200</v>
      </c>
      <c r="L15" s="3" t="s">
        <v>200</v>
      </c>
      <c r="M15" s="3" t="s">
        <v>200</v>
      </c>
      <c r="N15" s="3"/>
      <c r="O15" s="3"/>
    </row>
    <row r="16" spans="1:15" x14ac:dyDescent="0.25">
      <c r="A16" s="3" t="s">
        <v>218</v>
      </c>
      <c r="B16" s="3" t="s">
        <v>220</v>
      </c>
      <c r="C16" s="3" t="s">
        <v>200</v>
      </c>
      <c r="D16" s="3" t="s">
        <v>200</v>
      </c>
      <c r="E16" s="3" t="s">
        <v>200</v>
      </c>
      <c r="F16" s="3" t="s">
        <v>200</v>
      </c>
      <c r="G16" s="3" t="s">
        <v>200</v>
      </c>
      <c r="H16" s="3" t="s">
        <v>200</v>
      </c>
      <c r="I16" s="3" t="s">
        <v>200</v>
      </c>
      <c r="J16" s="3" t="s">
        <v>200</v>
      </c>
      <c r="K16" s="3">
        <v>26.69041</v>
      </c>
      <c r="L16" s="3" t="s">
        <v>200</v>
      </c>
      <c r="M16" s="3" t="s">
        <v>200</v>
      </c>
      <c r="N16" s="3"/>
      <c r="O16" s="3"/>
    </row>
    <row r="17" spans="1:15" x14ac:dyDescent="0.25">
      <c r="A17" s="3" t="s">
        <v>218</v>
      </c>
      <c r="B17" s="3" t="s">
        <v>221</v>
      </c>
      <c r="C17" s="3" t="s">
        <v>200</v>
      </c>
      <c r="D17" s="3" t="s">
        <v>200</v>
      </c>
      <c r="E17" s="3">
        <v>50.695500000000003</v>
      </c>
      <c r="F17" s="3" t="s">
        <v>200</v>
      </c>
      <c r="G17" s="3" t="s">
        <v>200</v>
      </c>
      <c r="H17" s="3">
        <v>28.4194</v>
      </c>
      <c r="I17" s="3" t="s">
        <v>200</v>
      </c>
      <c r="J17" s="3" t="s">
        <v>200</v>
      </c>
      <c r="K17" s="3" t="s">
        <v>200</v>
      </c>
      <c r="L17" s="3" t="s">
        <v>200</v>
      </c>
      <c r="M17" s="3" t="s">
        <v>200</v>
      </c>
      <c r="N17" s="3"/>
      <c r="O17" s="3"/>
    </row>
    <row r="18" spans="1:15" x14ac:dyDescent="0.25">
      <c r="A18" s="3" t="s">
        <v>222</v>
      </c>
      <c r="B18" s="3" t="s">
        <v>251</v>
      </c>
      <c r="C18" s="3" t="s">
        <v>200</v>
      </c>
      <c r="D18" s="3" t="s">
        <v>200</v>
      </c>
      <c r="E18" s="3" t="s">
        <v>200</v>
      </c>
      <c r="F18" s="3" t="s">
        <v>200</v>
      </c>
      <c r="G18" s="3" t="s">
        <v>200</v>
      </c>
      <c r="H18" s="3">
        <v>5.0434999999999999</v>
      </c>
      <c r="I18" s="3" t="s">
        <v>200</v>
      </c>
      <c r="J18" s="3" t="s">
        <v>200</v>
      </c>
      <c r="K18" s="3" t="s">
        <v>200</v>
      </c>
      <c r="L18" s="3" t="s">
        <v>200</v>
      </c>
      <c r="M18" s="3" t="s">
        <v>200</v>
      </c>
      <c r="N18" s="3"/>
      <c r="O18" s="3"/>
    </row>
    <row r="19" spans="1:15" x14ac:dyDescent="0.25">
      <c r="A19" s="3" t="s">
        <v>228</v>
      </c>
      <c r="B19" s="3" t="s">
        <v>239</v>
      </c>
      <c r="C19" s="3" t="s">
        <v>200</v>
      </c>
      <c r="D19" s="3" t="s">
        <v>200</v>
      </c>
      <c r="E19" s="3" t="s">
        <v>200</v>
      </c>
      <c r="F19" s="3" t="s">
        <v>200</v>
      </c>
      <c r="G19" s="3" t="s">
        <v>200</v>
      </c>
      <c r="H19" s="3">
        <v>8.6567900000000009</v>
      </c>
      <c r="I19" s="3" t="s">
        <v>200</v>
      </c>
      <c r="J19" s="3" t="s">
        <v>200</v>
      </c>
      <c r="K19" s="3" t="s">
        <v>200</v>
      </c>
      <c r="L19" s="3" t="s">
        <v>200</v>
      </c>
      <c r="M19" s="3" t="s">
        <v>200</v>
      </c>
      <c r="N19" s="3"/>
      <c r="O19" s="3"/>
    </row>
    <row r="20" spans="1:15" x14ac:dyDescent="0.25">
      <c r="A20" s="3"/>
      <c r="B20" s="3"/>
      <c r="C20" s="3"/>
      <c r="D20" s="3"/>
      <c r="E20" s="3"/>
      <c r="F20" s="3"/>
      <c r="G20" s="3"/>
      <c r="H20" s="3"/>
      <c r="I20" s="3"/>
      <c r="J20" s="3"/>
      <c r="K20" s="3"/>
      <c r="L20" s="3"/>
      <c r="M20" s="3"/>
      <c r="N20" s="3"/>
      <c r="O20" s="3"/>
    </row>
    <row r="21" spans="1:15" x14ac:dyDescent="0.25">
      <c r="A21" s="3"/>
      <c r="B21" s="3"/>
      <c r="C21" s="3"/>
      <c r="D21" s="3"/>
      <c r="E21" s="3"/>
      <c r="F21" s="3"/>
      <c r="G21" s="3"/>
      <c r="H21" s="3"/>
      <c r="I21" s="3"/>
      <c r="J21" s="3"/>
      <c r="K21" s="3"/>
      <c r="L21" s="3"/>
      <c r="M21" s="3"/>
      <c r="N21" s="3"/>
      <c r="O21" s="3"/>
    </row>
    <row r="22" spans="1:15" x14ac:dyDescent="0.25">
      <c r="A22" s="3"/>
      <c r="B22" s="3"/>
      <c r="C22" s="3"/>
      <c r="D22" s="3"/>
      <c r="E22" s="3"/>
      <c r="F22" s="3"/>
      <c r="G22" s="3"/>
      <c r="H22" s="3"/>
      <c r="I22" s="3"/>
      <c r="J22" s="3"/>
      <c r="K22" s="3"/>
      <c r="L22" s="3"/>
      <c r="M22" s="3"/>
      <c r="N22" s="3"/>
      <c r="O22" s="3"/>
    </row>
    <row r="23" spans="1:15" x14ac:dyDescent="0.25">
      <c r="A23" s="3"/>
      <c r="B23" s="3"/>
      <c r="C23" s="3"/>
      <c r="D23" s="3"/>
      <c r="E23" s="3"/>
      <c r="F23" s="3"/>
      <c r="G23" s="3"/>
      <c r="H23" s="3"/>
      <c r="I23" s="3"/>
      <c r="J23" s="3"/>
      <c r="K23" s="3"/>
      <c r="L23" s="3"/>
      <c r="M23" s="3"/>
      <c r="N23" s="3"/>
      <c r="O23" s="3"/>
    </row>
    <row r="24" spans="1:15" x14ac:dyDescent="0.25">
      <c r="A24" s="3"/>
      <c r="B24" s="3"/>
      <c r="C24" s="3"/>
      <c r="D24" s="3"/>
      <c r="E24" s="3"/>
      <c r="F24" s="3"/>
      <c r="G24" s="3"/>
      <c r="H24" s="3"/>
      <c r="I24" s="3"/>
      <c r="J24" s="3"/>
      <c r="K24" s="3"/>
      <c r="L24" s="3"/>
      <c r="M24" s="3"/>
      <c r="N24" s="3"/>
      <c r="O24" s="3"/>
    </row>
    <row r="25" spans="1:15" x14ac:dyDescent="0.25">
      <c r="A25" s="3"/>
      <c r="B25" s="3"/>
      <c r="C25" s="3"/>
      <c r="D25" s="3"/>
      <c r="E25" s="3"/>
      <c r="F25" s="3"/>
      <c r="G25" s="3"/>
      <c r="H25" s="3"/>
      <c r="I25" s="3"/>
      <c r="J25" s="3"/>
      <c r="K25" s="3"/>
      <c r="L25" s="3"/>
      <c r="M25" s="3"/>
      <c r="N25" s="3"/>
      <c r="O25" s="3"/>
    </row>
    <row r="26" spans="1:15" x14ac:dyDescent="0.25">
      <c r="A26" s="3"/>
      <c r="B26" s="3"/>
      <c r="C26" s="3"/>
      <c r="D26" s="3"/>
      <c r="E26" s="3"/>
      <c r="F26" s="3"/>
      <c r="G26" s="3"/>
      <c r="H26" s="3"/>
      <c r="I26" s="3"/>
      <c r="J26" s="3"/>
      <c r="K26" s="3"/>
      <c r="L26" s="3"/>
      <c r="M26" s="3"/>
      <c r="N26" s="3"/>
      <c r="O26" s="3"/>
    </row>
    <row r="27" spans="1:15" x14ac:dyDescent="0.25">
      <c r="A27" s="3"/>
      <c r="B27" s="3"/>
      <c r="C27" s="3"/>
      <c r="D27" s="3"/>
      <c r="E27" s="3"/>
      <c r="F27" s="3"/>
      <c r="G27" s="3"/>
      <c r="H27" s="3"/>
      <c r="I27" s="3"/>
      <c r="J27" s="3"/>
      <c r="K27" s="3"/>
      <c r="L27" s="3"/>
      <c r="M27" s="3"/>
      <c r="N27" s="3"/>
      <c r="O27" s="3"/>
    </row>
    <row r="28" spans="1:15" x14ac:dyDescent="0.25">
      <c r="A28" s="3"/>
      <c r="B28" s="3"/>
      <c r="C28" s="3"/>
      <c r="D28" s="3"/>
      <c r="E28" s="3"/>
      <c r="F28" s="3"/>
      <c r="G28" s="3"/>
      <c r="H28" s="3"/>
      <c r="I28" s="3"/>
      <c r="J28" s="3"/>
      <c r="K28" s="3"/>
      <c r="L28" s="3"/>
      <c r="M28" s="3"/>
      <c r="N28" s="3"/>
      <c r="O28" s="3"/>
    </row>
    <row r="29" spans="1:15" x14ac:dyDescent="0.25">
      <c r="A29" s="3"/>
      <c r="B29" s="3"/>
      <c r="C29" s="3"/>
      <c r="D29" s="3"/>
      <c r="E29" s="3"/>
      <c r="F29" s="3"/>
      <c r="G29" s="3"/>
      <c r="H29" s="3"/>
      <c r="I29" s="3"/>
      <c r="J29" s="3"/>
      <c r="K29" s="3"/>
      <c r="L29" s="3"/>
      <c r="M29" s="3"/>
      <c r="N29" s="3"/>
      <c r="O29" s="3"/>
    </row>
    <row r="30" spans="1:15" x14ac:dyDescent="0.25">
      <c r="A30" s="3"/>
      <c r="B30" s="3"/>
      <c r="C30" s="3"/>
      <c r="D30" s="3"/>
      <c r="E30" s="3"/>
      <c r="F30" s="3"/>
      <c r="G30" s="3"/>
      <c r="H30" s="3"/>
      <c r="I30" s="3"/>
      <c r="J30" s="3"/>
      <c r="K30" s="3"/>
      <c r="L30" s="3"/>
      <c r="M30" s="3"/>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182</v>
      </c>
    </row>
    <row r="8" spans="1:15" x14ac:dyDescent="0.25">
      <c r="A8" t="s">
        <v>183</v>
      </c>
    </row>
    <row r="9" spans="1:15" x14ac:dyDescent="0.25">
      <c r="A9" t="s">
        <v>254</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v>96.660619999999994</v>
      </c>
      <c r="F14" s="3" t="s">
        <v>200</v>
      </c>
      <c r="G14" s="3">
        <v>94.744339999999994</v>
      </c>
      <c r="H14" s="3">
        <v>100</v>
      </c>
      <c r="I14" s="3">
        <v>100</v>
      </c>
      <c r="J14" s="3">
        <v>100</v>
      </c>
      <c r="K14" s="3">
        <v>100</v>
      </c>
      <c r="L14" s="3">
        <v>100</v>
      </c>
      <c r="M14" s="3" t="s">
        <v>200</v>
      </c>
      <c r="N14" s="3"/>
      <c r="O14" s="3"/>
    </row>
    <row r="15" spans="1:15" x14ac:dyDescent="0.25">
      <c r="A15" s="3" t="s">
        <v>198</v>
      </c>
      <c r="B15" s="3" t="s">
        <v>201</v>
      </c>
      <c r="C15" s="3">
        <v>61.044820000000001</v>
      </c>
      <c r="D15" s="3">
        <v>71.567830000000001</v>
      </c>
      <c r="E15" s="3">
        <v>78.419349999999994</v>
      </c>
      <c r="F15" s="3" t="s">
        <v>200</v>
      </c>
      <c r="G15" s="3" t="s">
        <v>200</v>
      </c>
      <c r="H15" s="3" t="s">
        <v>200</v>
      </c>
      <c r="I15" s="3" t="s">
        <v>200</v>
      </c>
      <c r="J15" s="3">
        <v>82.745990000000006</v>
      </c>
      <c r="K15" s="3" t="s">
        <v>200</v>
      </c>
      <c r="L15" s="3" t="s">
        <v>200</v>
      </c>
      <c r="M15" s="3" t="s">
        <v>200</v>
      </c>
      <c r="N15" s="3"/>
      <c r="O15" s="3"/>
    </row>
    <row r="16" spans="1:15" x14ac:dyDescent="0.25">
      <c r="A16" s="3" t="s">
        <v>198</v>
      </c>
      <c r="B16" s="3" t="s">
        <v>203</v>
      </c>
      <c r="C16" s="3">
        <v>90.809740000000005</v>
      </c>
      <c r="D16" s="3">
        <v>86.733220000000003</v>
      </c>
      <c r="E16" s="3">
        <v>87.606020000000001</v>
      </c>
      <c r="F16" s="3" t="s">
        <v>200</v>
      </c>
      <c r="G16" s="3" t="s">
        <v>200</v>
      </c>
      <c r="H16" s="3" t="s">
        <v>200</v>
      </c>
      <c r="I16" s="3" t="s">
        <v>200</v>
      </c>
      <c r="J16" s="3" t="s">
        <v>200</v>
      </c>
      <c r="K16" s="3" t="s">
        <v>200</v>
      </c>
      <c r="L16" s="3" t="s">
        <v>200</v>
      </c>
      <c r="M16" s="3" t="s">
        <v>200</v>
      </c>
      <c r="N16" s="3"/>
      <c r="O16" s="3"/>
    </row>
    <row r="17" spans="1:15" x14ac:dyDescent="0.25">
      <c r="A17" s="3" t="s">
        <v>198</v>
      </c>
      <c r="B17" s="3" t="s">
        <v>204</v>
      </c>
      <c r="C17" s="3">
        <v>93.438810000000004</v>
      </c>
      <c r="D17" s="3" t="s">
        <v>200</v>
      </c>
      <c r="E17" s="3" t="s">
        <v>200</v>
      </c>
      <c r="F17" s="3" t="s">
        <v>200</v>
      </c>
      <c r="G17" s="3">
        <v>95.111130000000003</v>
      </c>
      <c r="H17" s="3" t="s">
        <v>200</v>
      </c>
      <c r="I17" s="3" t="s">
        <v>200</v>
      </c>
      <c r="J17" s="3" t="s">
        <v>200</v>
      </c>
      <c r="K17" s="3">
        <v>91.999899999999997</v>
      </c>
      <c r="L17" s="3" t="s">
        <v>200</v>
      </c>
      <c r="M17" s="3" t="s">
        <v>200</v>
      </c>
      <c r="N17" s="3"/>
      <c r="O17" s="3"/>
    </row>
    <row r="18" spans="1:15" x14ac:dyDescent="0.25">
      <c r="A18" s="3" t="s">
        <v>198</v>
      </c>
      <c r="B18" s="3" t="s">
        <v>205</v>
      </c>
      <c r="C18" s="3">
        <v>42.946429999999999</v>
      </c>
      <c r="D18" s="3">
        <v>52.243589999999998</v>
      </c>
      <c r="E18" s="3" t="s">
        <v>200</v>
      </c>
      <c r="F18" s="3" t="s">
        <v>200</v>
      </c>
      <c r="G18" s="3" t="s">
        <v>200</v>
      </c>
      <c r="H18" s="3">
        <v>40.560220000000001</v>
      </c>
      <c r="I18" s="3" t="s">
        <v>200</v>
      </c>
      <c r="J18" s="3" t="s">
        <v>200</v>
      </c>
      <c r="K18" s="3" t="s">
        <v>200</v>
      </c>
      <c r="L18" s="3" t="s">
        <v>200</v>
      </c>
      <c r="M18" s="3" t="s">
        <v>200</v>
      </c>
      <c r="N18" s="3"/>
      <c r="O18" s="3"/>
    </row>
    <row r="19" spans="1:15" x14ac:dyDescent="0.25">
      <c r="A19" s="3" t="s">
        <v>198</v>
      </c>
      <c r="B19" s="3" t="s">
        <v>206</v>
      </c>
      <c r="C19" s="3" t="s">
        <v>200</v>
      </c>
      <c r="D19" s="3" t="s">
        <v>200</v>
      </c>
      <c r="E19" s="3" t="s">
        <v>200</v>
      </c>
      <c r="F19" s="3" t="s">
        <v>200</v>
      </c>
      <c r="G19" s="3">
        <v>33.892620000000001</v>
      </c>
      <c r="H19" s="3">
        <v>35.756390000000003</v>
      </c>
      <c r="I19" s="3">
        <v>35.622999999999998</v>
      </c>
      <c r="J19" s="3">
        <v>31.75573</v>
      </c>
      <c r="K19" s="3" t="s">
        <v>200</v>
      </c>
      <c r="L19" s="3" t="s">
        <v>200</v>
      </c>
      <c r="M19" s="3" t="s">
        <v>200</v>
      </c>
      <c r="N19" s="3"/>
      <c r="O19" s="3"/>
    </row>
    <row r="20" spans="1:15" x14ac:dyDescent="0.25">
      <c r="A20" s="3" t="s">
        <v>207</v>
      </c>
      <c r="B20" s="3" t="s">
        <v>245</v>
      </c>
      <c r="C20" s="3" t="s">
        <v>200</v>
      </c>
      <c r="D20" s="3">
        <v>100</v>
      </c>
      <c r="E20" s="3" t="s">
        <v>200</v>
      </c>
      <c r="F20" s="3">
        <v>100</v>
      </c>
      <c r="G20" s="3" t="s">
        <v>200</v>
      </c>
      <c r="H20" s="3">
        <v>100</v>
      </c>
      <c r="I20" s="3" t="s">
        <v>200</v>
      </c>
      <c r="J20" s="3" t="s">
        <v>200</v>
      </c>
      <c r="K20" s="3">
        <v>100</v>
      </c>
      <c r="L20" s="3" t="s">
        <v>200</v>
      </c>
      <c r="M20" s="3" t="s">
        <v>200</v>
      </c>
      <c r="N20" s="3"/>
      <c r="O20" s="3"/>
    </row>
    <row r="21" spans="1:15" x14ac:dyDescent="0.25">
      <c r="A21" s="3" t="s">
        <v>207</v>
      </c>
      <c r="B21" s="3" t="s">
        <v>209</v>
      </c>
      <c r="C21" s="3">
        <v>91.003569999999996</v>
      </c>
      <c r="D21" s="3">
        <v>90.620999999999995</v>
      </c>
      <c r="E21" s="3">
        <v>86.106089999999995</v>
      </c>
      <c r="F21" s="3" t="s">
        <v>200</v>
      </c>
      <c r="G21" s="3">
        <v>76.086960000000005</v>
      </c>
      <c r="H21" s="3" t="s">
        <v>200</v>
      </c>
      <c r="I21" s="3" t="s">
        <v>200</v>
      </c>
      <c r="J21" s="3" t="s">
        <v>200</v>
      </c>
      <c r="K21" s="3">
        <v>86.545559999999995</v>
      </c>
      <c r="L21" s="3" t="s">
        <v>200</v>
      </c>
      <c r="M21" s="3" t="s">
        <v>200</v>
      </c>
      <c r="N21" s="3"/>
      <c r="O21" s="3"/>
    </row>
    <row r="22" spans="1:15" x14ac:dyDescent="0.25">
      <c r="A22" s="3" t="s">
        <v>207</v>
      </c>
      <c r="B22" s="3" t="s">
        <v>211</v>
      </c>
      <c r="C22" s="3" t="s">
        <v>200</v>
      </c>
      <c r="D22" s="3" t="s">
        <v>200</v>
      </c>
      <c r="E22" s="3">
        <v>23.545369999999998</v>
      </c>
      <c r="F22" s="3">
        <v>22.615110000000001</v>
      </c>
      <c r="G22" s="3">
        <v>19.855149999999998</v>
      </c>
      <c r="H22" s="3">
        <v>18.012869999999999</v>
      </c>
      <c r="I22" s="3">
        <v>17.831389999999999</v>
      </c>
      <c r="J22" s="3">
        <v>17.901679999999999</v>
      </c>
      <c r="K22" s="3">
        <v>18.18975</v>
      </c>
      <c r="L22" s="3">
        <v>18.911670000000001</v>
      </c>
      <c r="M22" s="3" t="s">
        <v>200</v>
      </c>
      <c r="N22" s="3"/>
      <c r="O22" s="3"/>
    </row>
    <row r="23" spans="1:15" x14ac:dyDescent="0.25">
      <c r="A23" s="3" t="s">
        <v>207</v>
      </c>
      <c r="B23" s="3" t="s">
        <v>212</v>
      </c>
      <c r="C23" s="3">
        <v>100</v>
      </c>
      <c r="D23" s="3">
        <v>100</v>
      </c>
      <c r="E23" s="3">
        <v>100</v>
      </c>
      <c r="F23" s="3">
        <v>100</v>
      </c>
      <c r="G23" s="3">
        <v>100</v>
      </c>
      <c r="H23" s="3">
        <v>100</v>
      </c>
      <c r="I23" s="3">
        <v>100</v>
      </c>
      <c r="J23" s="3">
        <v>100</v>
      </c>
      <c r="K23" s="3">
        <v>100</v>
      </c>
      <c r="L23" s="3">
        <v>100</v>
      </c>
      <c r="M23" s="3" t="s">
        <v>200</v>
      </c>
      <c r="N23" s="3"/>
      <c r="O23" s="3"/>
    </row>
    <row r="24" spans="1:15" x14ac:dyDescent="0.25">
      <c r="A24" s="3" t="s">
        <v>207</v>
      </c>
      <c r="B24" s="3" t="s">
        <v>213</v>
      </c>
      <c r="C24" s="3">
        <v>92.441310000000001</v>
      </c>
      <c r="D24" s="3">
        <v>99.259119999999996</v>
      </c>
      <c r="E24" s="3">
        <v>94.135300000000001</v>
      </c>
      <c r="F24" s="3">
        <v>95.372500000000002</v>
      </c>
      <c r="G24" s="3">
        <v>95.856499999999997</v>
      </c>
      <c r="H24" s="3">
        <v>94.442959999999999</v>
      </c>
      <c r="I24" s="3" t="s">
        <v>200</v>
      </c>
      <c r="J24" s="3">
        <v>93.506709999999998</v>
      </c>
      <c r="K24" s="3">
        <v>95.286569999999998</v>
      </c>
      <c r="L24" s="3">
        <v>95.867559999999997</v>
      </c>
      <c r="M24" s="3" t="s">
        <v>200</v>
      </c>
      <c r="N24" s="3"/>
      <c r="O24" s="3"/>
    </row>
    <row r="25" spans="1:15" x14ac:dyDescent="0.25">
      <c r="A25" s="3" t="s">
        <v>207</v>
      </c>
      <c r="B25" s="3" t="s">
        <v>214</v>
      </c>
      <c r="C25" s="3" t="s">
        <v>200</v>
      </c>
      <c r="D25" s="3" t="s">
        <v>200</v>
      </c>
      <c r="E25" s="3">
        <v>76.885249999999999</v>
      </c>
      <c r="F25" s="3">
        <v>71.157169999999994</v>
      </c>
      <c r="G25" s="3">
        <v>71.848010000000002</v>
      </c>
      <c r="H25" s="3">
        <v>84.429069999999996</v>
      </c>
      <c r="I25" s="3">
        <v>83.157889999999995</v>
      </c>
      <c r="J25" s="3">
        <v>84.440560000000005</v>
      </c>
      <c r="K25" s="3">
        <v>85.035210000000006</v>
      </c>
      <c r="L25" s="3">
        <v>83.733829999999998</v>
      </c>
      <c r="M25" s="3" t="s">
        <v>200</v>
      </c>
      <c r="N25" s="3"/>
      <c r="O25" s="3"/>
    </row>
    <row r="26" spans="1:15" x14ac:dyDescent="0.25">
      <c r="A26" s="3" t="s">
        <v>207</v>
      </c>
      <c r="B26" s="3" t="s">
        <v>216</v>
      </c>
      <c r="C26" s="3" t="s">
        <v>200</v>
      </c>
      <c r="D26" s="3" t="s">
        <v>200</v>
      </c>
      <c r="E26" s="3" t="s">
        <v>200</v>
      </c>
      <c r="F26" s="3" t="s">
        <v>200</v>
      </c>
      <c r="G26" s="3" t="s">
        <v>200</v>
      </c>
      <c r="H26" s="3" t="s">
        <v>200</v>
      </c>
      <c r="I26" s="3" t="s">
        <v>200</v>
      </c>
      <c r="J26" s="3">
        <v>79.399699999999996</v>
      </c>
      <c r="K26" s="3" t="s">
        <v>200</v>
      </c>
      <c r="L26" s="3" t="s">
        <v>200</v>
      </c>
      <c r="M26" s="3" t="s">
        <v>200</v>
      </c>
      <c r="N26" s="3"/>
      <c r="O26" s="3"/>
    </row>
    <row r="27" spans="1:15" x14ac:dyDescent="0.25">
      <c r="A27" s="3" t="s">
        <v>207</v>
      </c>
      <c r="B27" s="3" t="s">
        <v>217</v>
      </c>
      <c r="C27" s="3">
        <v>95.67192</v>
      </c>
      <c r="D27" s="3" t="s">
        <v>200</v>
      </c>
      <c r="E27" s="3" t="s">
        <v>200</v>
      </c>
      <c r="F27" s="3">
        <v>99.106219999999993</v>
      </c>
      <c r="G27" s="3" t="s">
        <v>200</v>
      </c>
      <c r="H27" s="3" t="s">
        <v>200</v>
      </c>
      <c r="I27" s="3">
        <v>99.205349999999996</v>
      </c>
      <c r="J27" s="3" t="s">
        <v>200</v>
      </c>
      <c r="K27" s="3" t="s">
        <v>200</v>
      </c>
      <c r="L27" s="3" t="s">
        <v>200</v>
      </c>
      <c r="M27" s="3" t="s">
        <v>200</v>
      </c>
      <c r="N27" s="3"/>
      <c r="O27" s="3"/>
    </row>
    <row r="28" spans="1:15" x14ac:dyDescent="0.25">
      <c r="A28" s="3" t="s">
        <v>218</v>
      </c>
      <c r="B28" s="3" t="s">
        <v>246</v>
      </c>
      <c r="C28" s="3" t="s">
        <v>200</v>
      </c>
      <c r="D28" s="3" t="s">
        <v>200</v>
      </c>
      <c r="E28" s="3" t="s">
        <v>200</v>
      </c>
      <c r="F28" s="3" t="s">
        <v>200</v>
      </c>
      <c r="G28" s="3">
        <v>100</v>
      </c>
      <c r="H28" s="3">
        <v>100</v>
      </c>
      <c r="I28" s="3" t="s">
        <v>200</v>
      </c>
      <c r="J28" s="3" t="s">
        <v>200</v>
      </c>
      <c r="K28" s="3" t="s">
        <v>200</v>
      </c>
      <c r="L28" s="3" t="s">
        <v>200</v>
      </c>
      <c r="M28" s="3" t="s">
        <v>200</v>
      </c>
      <c r="N28" s="3"/>
      <c r="O28" s="3"/>
    </row>
    <row r="29" spans="1:15" x14ac:dyDescent="0.25">
      <c r="A29" s="3" t="s">
        <v>218</v>
      </c>
      <c r="B29" s="3" t="s">
        <v>219</v>
      </c>
      <c r="C29" s="3" t="s">
        <v>200</v>
      </c>
      <c r="D29" s="3" t="s">
        <v>200</v>
      </c>
      <c r="E29" s="3" t="s">
        <v>200</v>
      </c>
      <c r="F29" s="3" t="s">
        <v>200</v>
      </c>
      <c r="G29" s="3" t="s">
        <v>200</v>
      </c>
      <c r="H29" s="3" t="s">
        <v>200</v>
      </c>
      <c r="I29" s="3">
        <v>76.500960000000006</v>
      </c>
      <c r="J29" s="3" t="s">
        <v>200</v>
      </c>
      <c r="K29" s="3">
        <v>84.270780000000002</v>
      </c>
      <c r="L29" s="3">
        <v>85.176649999999995</v>
      </c>
      <c r="M29" s="3" t="s">
        <v>200</v>
      </c>
      <c r="N29" s="3"/>
      <c r="O29" s="3"/>
    </row>
    <row r="30" spans="1:15" x14ac:dyDescent="0.25">
      <c r="A30" s="3" t="s">
        <v>218</v>
      </c>
      <c r="B30" s="3" t="s">
        <v>247</v>
      </c>
      <c r="C30" s="3">
        <v>100</v>
      </c>
      <c r="D30" s="3">
        <v>100</v>
      </c>
      <c r="E30" s="3">
        <v>100</v>
      </c>
      <c r="F30" s="3" t="s">
        <v>200</v>
      </c>
      <c r="G30" s="3">
        <v>91.840360000000004</v>
      </c>
      <c r="H30" s="3" t="s">
        <v>200</v>
      </c>
      <c r="I30" s="3" t="s">
        <v>200</v>
      </c>
      <c r="J30" s="3">
        <v>86.594260000000006</v>
      </c>
      <c r="K30" s="3">
        <v>91.9756</v>
      </c>
      <c r="L30" s="3">
        <v>97.284909999999996</v>
      </c>
      <c r="M30" s="3" t="s">
        <v>200</v>
      </c>
      <c r="N30" s="3"/>
      <c r="O30" s="3"/>
    </row>
    <row r="31" spans="1:15" x14ac:dyDescent="0.25">
      <c r="A31" s="3" t="s">
        <v>218</v>
      </c>
      <c r="B31" s="3" t="s">
        <v>220</v>
      </c>
      <c r="C31" s="3">
        <v>100</v>
      </c>
      <c r="D31" s="3">
        <v>100</v>
      </c>
      <c r="E31" s="3">
        <v>100</v>
      </c>
      <c r="F31" s="3">
        <v>100</v>
      </c>
      <c r="G31" s="3">
        <v>100</v>
      </c>
      <c r="H31" s="3">
        <v>100</v>
      </c>
      <c r="I31" s="3">
        <v>100</v>
      </c>
      <c r="J31" s="3">
        <v>100</v>
      </c>
      <c r="K31" s="3">
        <v>100</v>
      </c>
      <c r="L31" s="3">
        <v>100</v>
      </c>
      <c r="M31" s="3" t="s">
        <v>200</v>
      </c>
      <c r="N31" s="3"/>
      <c r="O31" s="3"/>
    </row>
    <row r="32" spans="1:15" x14ac:dyDescent="0.25">
      <c r="A32" s="3" t="s">
        <v>218</v>
      </c>
      <c r="B32" s="3" t="s">
        <v>221</v>
      </c>
      <c r="C32" s="3" t="s">
        <v>200</v>
      </c>
      <c r="D32" s="3" t="s">
        <v>200</v>
      </c>
      <c r="E32" s="3">
        <v>100</v>
      </c>
      <c r="F32" s="3">
        <v>100</v>
      </c>
      <c r="G32" s="3">
        <v>100</v>
      </c>
      <c r="H32" s="3">
        <v>100</v>
      </c>
      <c r="I32" s="3">
        <v>100</v>
      </c>
      <c r="J32" s="3">
        <v>100</v>
      </c>
      <c r="K32" s="3">
        <v>100</v>
      </c>
      <c r="L32" s="3" t="s">
        <v>200</v>
      </c>
      <c r="M32" s="3" t="s">
        <v>200</v>
      </c>
      <c r="N32" s="3"/>
      <c r="O32" s="3"/>
    </row>
    <row r="33" spans="1:15" x14ac:dyDescent="0.25">
      <c r="A33" s="3" t="s">
        <v>222</v>
      </c>
      <c r="B33" s="3" t="s">
        <v>223</v>
      </c>
      <c r="C33" s="3" t="s">
        <v>200</v>
      </c>
      <c r="D33" s="3">
        <v>51.451819999999998</v>
      </c>
      <c r="E33" s="3" t="s">
        <v>200</v>
      </c>
      <c r="F33" s="3" t="s">
        <v>200</v>
      </c>
      <c r="G33" s="3" t="s">
        <v>200</v>
      </c>
      <c r="H33" s="3" t="s">
        <v>200</v>
      </c>
      <c r="I33" s="3" t="s">
        <v>200</v>
      </c>
      <c r="J33" s="3" t="s">
        <v>200</v>
      </c>
      <c r="K33" s="3" t="s">
        <v>200</v>
      </c>
      <c r="L33" s="3" t="s">
        <v>200</v>
      </c>
      <c r="M33" s="3" t="s">
        <v>200</v>
      </c>
      <c r="N33" s="3"/>
      <c r="O33" s="3"/>
    </row>
    <row r="34" spans="1:15" x14ac:dyDescent="0.25">
      <c r="A34" s="3" t="s">
        <v>222</v>
      </c>
      <c r="B34" s="3" t="s">
        <v>224</v>
      </c>
      <c r="C34" s="3" t="s">
        <v>200</v>
      </c>
      <c r="D34" s="3" t="s">
        <v>200</v>
      </c>
      <c r="E34" s="3">
        <v>99.480130000000003</v>
      </c>
      <c r="F34" s="3">
        <v>98.710830000000001</v>
      </c>
      <c r="G34" s="3" t="s">
        <v>200</v>
      </c>
      <c r="H34" s="3" t="s">
        <v>200</v>
      </c>
      <c r="I34" s="3" t="s">
        <v>200</v>
      </c>
      <c r="J34" s="3" t="s">
        <v>200</v>
      </c>
      <c r="K34" s="3" t="s">
        <v>200</v>
      </c>
      <c r="L34" s="3" t="s">
        <v>200</v>
      </c>
      <c r="M34" s="3" t="s">
        <v>200</v>
      </c>
      <c r="N34" s="3"/>
      <c r="O34" s="3"/>
    </row>
    <row r="35" spans="1:15" x14ac:dyDescent="0.25">
      <c r="A35" s="3" t="s">
        <v>222</v>
      </c>
      <c r="B35" s="3" t="s">
        <v>225</v>
      </c>
      <c r="C35" s="3">
        <v>80.283270000000002</v>
      </c>
      <c r="D35" s="3">
        <v>78.604730000000004</v>
      </c>
      <c r="E35" s="3">
        <v>69.334249999999997</v>
      </c>
      <c r="F35" s="3">
        <v>80.262709999999998</v>
      </c>
      <c r="G35" s="3">
        <v>82.610150000000004</v>
      </c>
      <c r="H35" s="3">
        <v>83.035269999999997</v>
      </c>
      <c r="I35" s="3" t="s">
        <v>200</v>
      </c>
      <c r="J35" s="3">
        <v>88.00197</v>
      </c>
      <c r="K35" s="3" t="s">
        <v>200</v>
      </c>
      <c r="L35" s="3" t="s">
        <v>200</v>
      </c>
      <c r="M35" s="3" t="s">
        <v>200</v>
      </c>
      <c r="N35" s="3"/>
      <c r="O35" s="3"/>
    </row>
    <row r="36" spans="1:15" x14ac:dyDescent="0.25">
      <c r="A36" s="3" t="s">
        <v>222</v>
      </c>
      <c r="B36" s="3" t="s">
        <v>226</v>
      </c>
      <c r="C36" s="3">
        <v>67.661349999999999</v>
      </c>
      <c r="D36" s="3">
        <v>70.671260000000004</v>
      </c>
      <c r="E36" s="3">
        <v>71.045580000000001</v>
      </c>
      <c r="F36" s="3">
        <v>75.27158</v>
      </c>
      <c r="G36" s="3">
        <v>78.627219999999994</v>
      </c>
      <c r="H36" s="3">
        <v>81.704809999999995</v>
      </c>
      <c r="I36" s="3">
        <v>87.490650000000002</v>
      </c>
      <c r="J36" s="3" t="s">
        <v>200</v>
      </c>
      <c r="K36" s="3" t="s">
        <v>200</v>
      </c>
      <c r="L36" s="3" t="s">
        <v>200</v>
      </c>
      <c r="M36" s="3" t="s">
        <v>200</v>
      </c>
      <c r="N36" s="3"/>
      <c r="O36" s="3"/>
    </row>
    <row r="37" spans="1:15" x14ac:dyDescent="0.25">
      <c r="A37" s="3" t="s">
        <v>222</v>
      </c>
      <c r="B37" s="3" t="s">
        <v>248</v>
      </c>
      <c r="C37" s="3">
        <v>96.715329999999994</v>
      </c>
      <c r="D37" s="3">
        <v>89.555319999999995</v>
      </c>
      <c r="E37" s="3">
        <v>94.303319999999999</v>
      </c>
      <c r="F37" s="3">
        <v>91.423439999999999</v>
      </c>
      <c r="G37" s="3" t="s">
        <v>200</v>
      </c>
      <c r="H37" s="3" t="s">
        <v>200</v>
      </c>
      <c r="I37" s="3" t="s">
        <v>200</v>
      </c>
      <c r="J37" s="3" t="s">
        <v>200</v>
      </c>
      <c r="K37" s="3" t="s">
        <v>200</v>
      </c>
      <c r="L37" s="3" t="s">
        <v>200</v>
      </c>
      <c r="M37" s="3" t="s">
        <v>200</v>
      </c>
      <c r="N37" s="3"/>
      <c r="O37" s="3"/>
    </row>
    <row r="38" spans="1:15" x14ac:dyDescent="0.25">
      <c r="A38" s="3" t="s">
        <v>222</v>
      </c>
      <c r="B38" s="3" t="s">
        <v>249</v>
      </c>
      <c r="C38" s="3">
        <v>81.458659999999995</v>
      </c>
      <c r="D38" s="3">
        <v>85.098039999999997</v>
      </c>
      <c r="E38" s="3">
        <v>87.46284</v>
      </c>
      <c r="F38" s="3">
        <v>90.363839999999996</v>
      </c>
      <c r="G38" s="3">
        <v>92.277259999999998</v>
      </c>
      <c r="H38" s="3">
        <v>94.870859999999993</v>
      </c>
      <c r="I38" s="3">
        <v>96.38897</v>
      </c>
      <c r="J38" s="3">
        <v>97.252369999999999</v>
      </c>
      <c r="K38" s="3">
        <v>97.958770000000001</v>
      </c>
      <c r="L38" s="3">
        <v>98.625209999999996</v>
      </c>
      <c r="M38" s="3" t="s">
        <v>200</v>
      </c>
      <c r="N38" s="3"/>
      <c r="O38" s="3"/>
    </row>
    <row r="39" spans="1:15" x14ac:dyDescent="0.25">
      <c r="A39" s="3" t="s">
        <v>222</v>
      </c>
      <c r="B39" s="3" t="s">
        <v>250</v>
      </c>
      <c r="C39" s="3">
        <v>96.918620000000004</v>
      </c>
      <c r="D39" s="3" t="s">
        <v>200</v>
      </c>
      <c r="E39" s="3" t="s">
        <v>200</v>
      </c>
      <c r="F39" s="3" t="s">
        <v>200</v>
      </c>
      <c r="G39" s="3" t="s">
        <v>200</v>
      </c>
      <c r="H39" s="3" t="s">
        <v>200</v>
      </c>
      <c r="I39" s="3" t="s">
        <v>200</v>
      </c>
      <c r="J39" s="3" t="s">
        <v>200</v>
      </c>
      <c r="K39" s="3" t="s">
        <v>200</v>
      </c>
      <c r="L39" s="3" t="s">
        <v>200</v>
      </c>
      <c r="M39" s="3" t="s">
        <v>200</v>
      </c>
      <c r="N39" s="3"/>
      <c r="O39" s="3"/>
    </row>
    <row r="40" spans="1:15" x14ac:dyDescent="0.25">
      <c r="A40" s="3" t="s">
        <v>222</v>
      </c>
      <c r="B40" s="3" t="s">
        <v>251</v>
      </c>
      <c r="C40" s="3" t="s">
        <v>200</v>
      </c>
      <c r="D40" s="3" t="s">
        <v>200</v>
      </c>
      <c r="E40" s="3">
        <v>95.55641</v>
      </c>
      <c r="F40" s="3" t="s">
        <v>200</v>
      </c>
      <c r="G40" s="3" t="s">
        <v>200</v>
      </c>
      <c r="H40" s="3" t="s">
        <v>200</v>
      </c>
      <c r="I40" s="3" t="s">
        <v>200</v>
      </c>
      <c r="J40" s="3">
        <v>97.52328</v>
      </c>
      <c r="K40" s="3" t="s">
        <v>200</v>
      </c>
      <c r="L40" s="3" t="s">
        <v>200</v>
      </c>
      <c r="M40" s="3" t="s">
        <v>200</v>
      </c>
      <c r="N40" s="3"/>
      <c r="O40" s="3"/>
    </row>
    <row r="41" spans="1:15" x14ac:dyDescent="0.25">
      <c r="A41" s="3" t="s">
        <v>222</v>
      </c>
      <c r="B41" s="3" t="s">
        <v>227</v>
      </c>
      <c r="C41" s="3" t="s">
        <v>200</v>
      </c>
      <c r="D41" s="3" t="s">
        <v>200</v>
      </c>
      <c r="E41" s="3">
        <v>92.297300000000007</v>
      </c>
      <c r="F41" s="3">
        <v>87.72287</v>
      </c>
      <c r="G41" s="3" t="s">
        <v>200</v>
      </c>
      <c r="H41" s="3" t="s">
        <v>200</v>
      </c>
      <c r="I41" s="3" t="s">
        <v>200</v>
      </c>
      <c r="J41" s="3" t="s">
        <v>200</v>
      </c>
      <c r="K41" s="3" t="s">
        <v>200</v>
      </c>
      <c r="L41" s="3" t="s">
        <v>200</v>
      </c>
      <c r="M41" s="3" t="s">
        <v>200</v>
      </c>
      <c r="N41" s="3"/>
      <c r="O41" s="3"/>
    </row>
    <row r="42" spans="1:15" x14ac:dyDescent="0.25">
      <c r="A42" s="3" t="s">
        <v>228</v>
      </c>
      <c r="B42" s="3" t="s">
        <v>229</v>
      </c>
      <c r="C42" s="3">
        <v>44.735759999999999</v>
      </c>
      <c r="D42" s="3">
        <v>47.18553</v>
      </c>
      <c r="E42" s="3" t="s">
        <v>200</v>
      </c>
      <c r="F42" s="3" t="s">
        <v>200</v>
      </c>
      <c r="G42" s="3">
        <v>64.492679999999993</v>
      </c>
      <c r="H42" s="3">
        <v>66.161739999999995</v>
      </c>
      <c r="I42" s="3">
        <v>68.945329999999998</v>
      </c>
      <c r="J42" s="3">
        <v>65.103449999999995</v>
      </c>
      <c r="K42" s="3">
        <v>69.231819999999999</v>
      </c>
      <c r="L42" s="3">
        <v>70.672600000000003</v>
      </c>
      <c r="M42" s="3" t="s">
        <v>200</v>
      </c>
      <c r="N42" s="3"/>
      <c r="O42" s="3"/>
    </row>
    <row r="43" spans="1:15" x14ac:dyDescent="0.25">
      <c r="A43" s="3" t="s">
        <v>228</v>
      </c>
      <c r="B43" s="3" t="s">
        <v>230</v>
      </c>
      <c r="C43" s="3" t="s">
        <v>200</v>
      </c>
      <c r="D43" s="3" t="s">
        <v>200</v>
      </c>
      <c r="E43" s="3">
        <v>98.234589999999997</v>
      </c>
      <c r="F43" s="3">
        <v>89.720780000000005</v>
      </c>
      <c r="G43" s="3" t="s">
        <v>200</v>
      </c>
      <c r="H43" s="3">
        <v>89.491879999999995</v>
      </c>
      <c r="I43" s="3">
        <v>75.704179999999994</v>
      </c>
      <c r="J43" s="3">
        <v>90.538830000000004</v>
      </c>
      <c r="K43" s="3">
        <v>92.409490000000005</v>
      </c>
      <c r="L43" s="3">
        <v>93.591629999999995</v>
      </c>
      <c r="M43" s="3" t="s">
        <v>200</v>
      </c>
      <c r="N43" s="3"/>
      <c r="O43" s="3"/>
    </row>
    <row r="44" spans="1:15" x14ac:dyDescent="0.25">
      <c r="A44" s="3" t="s">
        <v>228</v>
      </c>
      <c r="B44" s="3" t="s">
        <v>231</v>
      </c>
      <c r="C44" s="3">
        <v>91.486220000000003</v>
      </c>
      <c r="D44" s="3">
        <v>93.3</v>
      </c>
      <c r="E44" s="3">
        <v>95.712860000000006</v>
      </c>
      <c r="F44" s="3" t="s">
        <v>200</v>
      </c>
      <c r="G44" s="3">
        <v>96.368160000000003</v>
      </c>
      <c r="H44" s="3" t="s">
        <v>200</v>
      </c>
      <c r="I44" s="3">
        <v>93.4619</v>
      </c>
      <c r="J44" s="3">
        <v>93.747110000000006</v>
      </c>
      <c r="K44" s="3">
        <v>99.260630000000006</v>
      </c>
      <c r="L44" s="3" t="s">
        <v>200</v>
      </c>
      <c r="M44" s="3" t="s">
        <v>200</v>
      </c>
      <c r="N44" s="3"/>
      <c r="O44" s="3"/>
    </row>
    <row r="45" spans="1:15" x14ac:dyDescent="0.25">
      <c r="A45" s="3" t="s">
        <v>228</v>
      </c>
      <c r="B45" s="3" t="s">
        <v>232</v>
      </c>
      <c r="C45" s="3" t="s">
        <v>200</v>
      </c>
      <c r="D45" s="3">
        <v>100</v>
      </c>
      <c r="E45" s="3">
        <v>99.871279999999999</v>
      </c>
      <c r="F45" s="3">
        <v>83.434550000000002</v>
      </c>
      <c r="G45" s="3">
        <v>87.030469999999994</v>
      </c>
      <c r="H45" s="3">
        <v>100</v>
      </c>
      <c r="I45" s="3">
        <v>100</v>
      </c>
      <c r="J45" s="3">
        <v>100</v>
      </c>
      <c r="K45" s="3">
        <v>100</v>
      </c>
      <c r="L45" s="3">
        <v>100</v>
      </c>
      <c r="M45" s="3" t="s">
        <v>200</v>
      </c>
      <c r="N45" s="3"/>
      <c r="O45" s="3"/>
    </row>
    <row r="46" spans="1:15" x14ac:dyDescent="0.25">
      <c r="A46" s="3" t="s">
        <v>228</v>
      </c>
      <c r="B46" s="3" t="s">
        <v>233</v>
      </c>
      <c r="C46" s="3" t="s">
        <v>200</v>
      </c>
      <c r="D46" s="3">
        <v>89.304199999999994</v>
      </c>
      <c r="E46" s="3">
        <v>68.269229999999993</v>
      </c>
      <c r="F46" s="3">
        <v>86.768940000000001</v>
      </c>
      <c r="G46" s="3">
        <v>91.414869999999993</v>
      </c>
      <c r="H46" s="3">
        <v>86.840090000000004</v>
      </c>
      <c r="I46" s="3" t="s">
        <v>200</v>
      </c>
      <c r="J46" s="3">
        <v>89.07535</v>
      </c>
      <c r="K46" s="3">
        <v>100</v>
      </c>
      <c r="L46" s="3">
        <v>89.633480000000006</v>
      </c>
      <c r="M46" s="3" t="s">
        <v>200</v>
      </c>
      <c r="N46" s="3"/>
      <c r="O46" s="3"/>
    </row>
    <row r="47" spans="1:15" x14ac:dyDescent="0.25">
      <c r="A47" s="3" t="s">
        <v>228</v>
      </c>
      <c r="B47" s="3" t="s">
        <v>234</v>
      </c>
      <c r="C47" s="3">
        <v>66.186970000000002</v>
      </c>
      <c r="D47" s="3">
        <v>66.186940000000007</v>
      </c>
      <c r="E47" s="3">
        <v>66.16619</v>
      </c>
      <c r="F47" s="3">
        <v>65.159959999999998</v>
      </c>
      <c r="G47" s="3">
        <v>63.506059999999998</v>
      </c>
      <c r="H47" s="3">
        <v>64.65701</v>
      </c>
      <c r="I47" s="3">
        <v>64.880719999999997</v>
      </c>
      <c r="J47" s="3">
        <v>62.218069999999997</v>
      </c>
      <c r="K47" s="3">
        <v>65.827039999999997</v>
      </c>
      <c r="L47" s="3">
        <v>65.796449999999993</v>
      </c>
      <c r="M47" s="3" t="s">
        <v>200</v>
      </c>
      <c r="N47" s="3"/>
      <c r="O47" s="3"/>
    </row>
    <row r="48" spans="1:15" x14ac:dyDescent="0.25">
      <c r="A48" s="3" t="s">
        <v>228</v>
      </c>
      <c r="B48" s="3" t="s">
        <v>252</v>
      </c>
      <c r="C48" s="3" t="s">
        <v>200</v>
      </c>
      <c r="D48" s="3">
        <v>83.698319999999995</v>
      </c>
      <c r="E48" s="3">
        <v>81.44547</v>
      </c>
      <c r="F48" s="3">
        <v>87.094210000000004</v>
      </c>
      <c r="G48" s="3">
        <v>79.780410000000003</v>
      </c>
      <c r="H48" s="3">
        <v>87.778400000000005</v>
      </c>
      <c r="I48" s="3">
        <v>86.016660000000002</v>
      </c>
      <c r="J48" s="3" t="s">
        <v>200</v>
      </c>
      <c r="K48" s="3" t="s">
        <v>200</v>
      </c>
      <c r="L48" s="3" t="s">
        <v>200</v>
      </c>
      <c r="M48" s="3" t="s">
        <v>200</v>
      </c>
      <c r="N48" s="3"/>
      <c r="O48" s="3"/>
    </row>
    <row r="49" spans="1:15" x14ac:dyDescent="0.25">
      <c r="A49" s="3" t="s">
        <v>228</v>
      </c>
      <c r="B49" s="3" t="s">
        <v>235</v>
      </c>
      <c r="C49" s="3">
        <v>58.717950000000002</v>
      </c>
      <c r="D49" s="3" t="s">
        <v>200</v>
      </c>
      <c r="E49" s="3" t="s">
        <v>200</v>
      </c>
      <c r="F49" s="3" t="s">
        <v>200</v>
      </c>
      <c r="G49" s="3" t="s">
        <v>200</v>
      </c>
      <c r="H49" s="3" t="s">
        <v>200</v>
      </c>
      <c r="I49" s="3" t="s">
        <v>200</v>
      </c>
      <c r="J49" s="3" t="s">
        <v>200</v>
      </c>
      <c r="K49" s="3" t="s">
        <v>200</v>
      </c>
      <c r="L49" s="3" t="s">
        <v>200</v>
      </c>
      <c r="M49" s="3" t="s">
        <v>200</v>
      </c>
      <c r="N49" s="3"/>
      <c r="O49" s="3"/>
    </row>
    <row r="50" spans="1:15" x14ac:dyDescent="0.25">
      <c r="A50" s="3" t="s">
        <v>228</v>
      </c>
      <c r="B50" s="3" t="s">
        <v>236</v>
      </c>
      <c r="C50" s="3" t="s">
        <v>200</v>
      </c>
      <c r="D50" s="3">
        <v>62.825279999999999</v>
      </c>
      <c r="E50" s="3" t="s">
        <v>200</v>
      </c>
      <c r="F50" s="3" t="s">
        <v>200</v>
      </c>
      <c r="G50" s="3">
        <v>62.89517</v>
      </c>
      <c r="H50" s="3" t="s">
        <v>200</v>
      </c>
      <c r="I50" s="3" t="s">
        <v>200</v>
      </c>
      <c r="J50" s="3">
        <v>73.867530000000002</v>
      </c>
      <c r="K50" s="3" t="s">
        <v>200</v>
      </c>
      <c r="L50" s="3" t="s">
        <v>200</v>
      </c>
      <c r="M50" s="3" t="s">
        <v>200</v>
      </c>
      <c r="N50" s="3"/>
      <c r="O50" s="3"/>
    </row>
    <row r="51" spans="1:15" x14ac:dyDescent="0.25">
      <c r="A51" s="3" t="s">
        <v>228</v>
      </c>
      <c r="B51" s="3" t="s">
        <v>237</v>
      </c>
      <c r="C51" s="3" t="s">
        <v>200</v>
      </c>
      <c r="D51" s="3">
        <v>56.605930000000001</v>
      </c>
      <c r="E51" s="3" t="s">
        <v>200</v>
      </c>
      <c r="F51" s="3" t="s">
        <v>200</v>
      </c>
      <c r="G51" s="3" t="s">
        <v>200</v>
      </c>
      <c r="H51" s="3" t="s">
        <v>200</v>
      </c>
      <c r="I51" s="3" t="s">
        <v>200</v>
      </c>
      <c r="J51" s="3" t="s">
        <v>200</v>
      </c>
      <c r="K51" s="3" t="s">
        <v>200</v>
      </c>
      <c r="L51" s="3" t="s">
        <v>200</v>
      </c>
      <c r="M51" s="3" t="s">
        <v>200</v>
      </c>
      <c r="N51" s="3"/>
      <c r="O51" s="3"/>
    </row>
    <row r="52" spans="1:15" x14ac:dyDescent="0.25">
      <c r="A52" s="3" t="s">
        <v>228</v>
      </c>
      <c r="B52" s="3" t="s">
        <v>238</v>
      </c>
      <c r="C52" s="3" t="s">
        <v>200</v>
      </c>
      <c r="D52" s="3" t="s">
        <v>200</v>
      </c>
      <c r="E52" s="3" t="s">
        <v>200</v>
      </c>
      <c r="F52" s="3">
        <v>42.63015</v>
      </c>
      <c r="G52" s="3">
        <v>53.91404</v>
      </c>
      <c r="H52" s="3">
        <v>60.427599999999998</v>
      </c>
      <c r="I52" s="3">
        <v>60.450180000000003</v>
      </c>
      <c r="J52" s="3" t="s">
        <v>200</v>
      </c>
      <c r="K52" s="3">
        <v>67.013369999999995</v>
      </c>
      <c r="L52" s="3">
        <v>98.085819999999998</v>
      </c>
      <c r="M52" s="3" t="s">
        <v>200</v>
      </c>
      <c r="N52" s="3"/>
      <c r="O52" s="3"/>
    </row>
    <row r="53" spans="1:15" x14ac:dyDescent="0.25">
      <c r="A53" s="3" t="s">
        <v>228</v>
      </c>
      <c r="B53" s="3" t="s">
        <v>253</v>
      </c>
      <c r="C53" s="3">
        <v>71.675870000000003</v>
      </c>
      <c r="D53" s="3" t="s">
        <v>200</v>
      </c>
      <c r="E53" s="3" t="s">
        <v>200</v>
      </c>
      <c r="F53" s="3" t="s">
        <v>200</v>
      </c>
      <c r="G53" s="3" t="s">
        <v>200</v>
      </c>
      <c r="H53" s="3" t="s">
        <v>200</v>
      </c>
      <c r="I53" s="3" t="s">
        <v>200</v>
      </c>
      <c r="J53" s="3" t="s">
        <v>200</v>
      </c>
      <c r="K53" s="3" t="s">
        <v>200</v>
      </c>
      <c r="L53" s="3" t="s">
        <v>200</v>
      </c>
      <c r="M53" s="3" t="s">
        <v>200</v>
      </c>
      <c r="N53" s="3"/>
      <c r="O53" s="3"/>
    </row>
    <row r="54" spans="1:15" x14ac:dyDescent="0.25">
      <c r="A54" s="3" t="s">
        <v>228</v>
      </c>
      <c r="B54" s="3" t="s">
        <v>239</v>
      </c>
      <c r="C54" s="3">
        <v>40.19462</v>
      </c>
      <c r="D54" s="3">
        <v>61.264589999999998</v>
      </c>
      <c r="E54" s="3">
        <v>61.783259999999999</v>
      </c>
      <c r="F54" s="3">
        <v>68.141639999999995</v>
      </c>
      <c r="G54" s="3">
        <v>65.782960000000003</v>
      </c>
      <c r="H54" s="3">
        <v>65.045379999999994</v>
      </c>
      <c r="I54" s="3" t="s">
        <v>200</v>
      </c>
      <c r="J54" s="3" t="s">
        <v>200</v>
      </c>
      <c r="K54" s="3" t="s">
        <v>200</v>
      </c>
      <c r="L54" s="3">
        <v>72.08117</v>
      </c>
      <c r="M54" s="3" t="s">
        <v>200</v>
      </c>
      <c r="N54" s="3"/>
      <c r="O54" s="3"/>
    </row>
    <row r="55" spans="1:15" x14ac:dyDescent="0.25">
      <c r="A55" s="3" t="s">
        <v>228</v>
      </c>
      <c r="B55" s="3" t="s">
        <v>240</v>
      </c>
      <c r="C55" s="3" t="s">
        <v>200</v>
      </c>
      <c r="D55" s="3">
        <v>64.372380000000007</v>
      </c>
      <c r="E55" s="3">
        <v>68.937129999999996</v>
      </c>
      <c r="F55" s="3">
        <v>68.956990000000005</v>
      </c>
      <c r="G55" s="3" t="s">
        <v>200</v>
      </c>
      <c r="H55" s="3">
        <v>65.943579999999997</v>
      </c>
      <c r="I55" s="3" t="s">
        <v>200</v>
      </c>
      <c r="J55" s="3" t="s">
        <v>200</v>
      </c>
      <c r="K55" s="3">
        <v>70.907610000000005</v>
      </c>
      <c r="L55" s="3">
        <v>73.459819999999993</v>
      </c>
      <c r="M55" s="3" t="s">
        <v>200</v>
      </c>
      <c r="N55" s="3"/>
      <c r="O55" s="3"/>
    </row>
    <row r="56" spans="1:15" x14ac:dyDescent="0.25">
      <c r="A56" s="3" t="s">
        <v>228</v>
      </c>
      <c r="B56" s="3" t="s">
        <v>241</v>
      </c>
      <c r="C56" s="3">
        <v>74.159620000000004</v>
      </c>
      <c r="D56" s="3">
        <v>67.331789999999998</v>
      </c>
      <c r="E56" s="3">
        <v>78.424059999999997</v>
      </c>
      <c r="F56" s="3">
        <v>69.192620000000005</v>
      </c>
      <c r="G56" s="3" t="s">
        <v>200</v>
      </c>
      <c r="H56" s="3">
        <v>69.921729999999997</v>
      </c>
      <c r="I56" s="3" t="s">
        <v>200</v>
      </c>
      <c r="J56" s="3" t="s">
        <v>200</v>
      </c>
      <c r="K56" s="3" t="s">
        <v>200</v>
      </c>
      <c r="L56" s="3">
        <v>68.227130000000002</v>
      </c>
      <c r="M56" s="3" t="s">
        <v>200</v>
      </c>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320</v>
      </c>
    </row>
    <row r="5" spans="1:15" ht="21" x14ac:dyDescent="0.35">
      <c r="A5" s="7" t="s">
        <v>180</v>
      </c>
    </row>
    <row r="6" spans="1:15" x14ac:dyDescent="0.25">
      <c r="A6" t="s">
        <v>311</v>
      </c>
    </row>
    <row r="7" spans="1:15" x14ac:dyDescent="0.25">
      <c r="A7" t="s">
        <v>321</v>
      </c>
    </row>
    <row r="8" spans="1:15" x14ac:dyDescent="0.25">
      <c r="A8" t="s">
        <v>330</v>
      </c>
    </row>
    <row r="9" spans="1:15" x14ac:dyDescent="0.25">
      <c r="A9" t="s">
        <v>332</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207</v>
      </c>
      <c r="B14" s="3" t="s">
        <v>216</v>
      </c>
      <c r="C14" s="3" t="s">
        <v>200</v>
      </c>
      <c r="D14" s="3" t="s">
        <v>200</v>
      </c>
      <c r="E14" s="3" t="s">
        <v>200</v>
      </c>
      <c r="F14" s="3" t="s">
        <v>200</v>
      </c>
      <c r="G14" s="3">
        <v>48.5</v>
      </c>
      <c r="H14" s="3" t="s">
        <v>200</v>
      </c>
      <c r="I14" s="3" t="s">
        <v>200</v>
      </c>
      <c r="J14" s="3" t="s">
        <v>200</v>
      </c>
      <c r="K14" s="3" t="s">
        <v>200</v>
      </c>
      <c r="L14" s="3" t="s">
        <v>200</v>
      </c>
      <c r="M14" s="3" t="s">
        <v>200</v>
      </c>
      <c r="N14" s="3"/>
      <c r="O14" s="3"/>
    </row>
    <row r="15" spans="1:15" x14ac:dyDescent="0.25">
      <c r="A15" s="3" t="s">
        <v>218</v>
      </c>
      <c r="B15" s="3" t="s">
        <v>246</v>
      </c>
      <c r="C15" s="3" t="s">
        <v>200</v>
      </c>
      <c r="D15" s="3" t="s">
        <v>200</v>
      </c>
      <c r="E15" s="3" t="s">
        <v>200</v>
      </c>
      <c r="F15" s="3" t="s">
        <v>200</v>
      </c>
      <c r="G15" s="3" t="s">
        <v>200</v>
      </c>
      <c r="H15" s="3">
        <v>27.67634</v>
      </c>
      <c r="I15" s="3" t="s">
        <v>200</v>
      </c>
      <c r="J15" s="3" t="s">
        <v>200</v>
      </c>
      <c r="K15" s="3" t="s">
        <v>200</v>
      </c>
      <c r="L15" s="3" t="s">
        <v>200</v>
      </c>
      <c r="M15" s="3" t="s">
        <v>200</v>
      </c>
      <c r="N15" s="3"/>
      <c r="O15" s="3"/>
    </row>
    <row r="16" spans="1:15" x14ac:dyDescent="0.25">
      <c r="A16" s="3" t="s">
        <v>218</v>
      </c>
      <c r="B16" s="3" t="s">
        <v>220</v>
      </c>
      <c r="C16" s="3" t="s">
        <v>200</v>
      </c>
      <c r="D16" s="3" t="s">
        <v>200</v>
      </c>
      <c r="E16" s="3" t="s">
        <v>200</v>
      </c>
      <c r="F16" s="3" t="s">
        <v>200</v>
      </c>
      <c r="G16" s="3" t="s">
        <v>200</v>
      </c>
      <c r="H16" s="3" t="s">
        <v>200</v>
      </c>
      <c r="I16" s="3" t="s">
        <v>200</v>
      </c>
      <c r="J16" s="3" t="s">
        <v>200</v>
      </c>
      <c r="K16" s="3">
        <v>31.908999999999999</v>
      </c>
      <c r="L16" s="3" t="s">
        <v>200</v>
      </c>
      <c r="M16" s="3" t="s">
        <v>200</v>
      </c>
      <c r="N16" s="3"/>
      <c r="O16" s="3"/>
    </row>
    <row r="17" spans="1:15" x14ac:dyDescent="0.25">
      <c r="A17" s="3" t="s">
        <v>218</v>
      </c>
      <c r="B17" s="3" t="s">
        <v>221</v>
      </c>
      <c r="C17" s="3" t="s">
        <v>200</v>
      </c>
      <c r="D17" s="3" t="s">
        <v>200</v>
      </c>
      <c r="E17" s="3">
        <v>57.41</v>
      </c>
      <c r="F17" s="3" t="s">
        <v>200</v>
      </c>
      <c r="G17" s="3" t="s">
        <v>200</v>
      </c>
      <c r="H17" s="3">
        <v>32.678759999999997</v>
      </c>
      <c r="I17" s="3" t="s">
        <v>200</v>
      </c>
      <c r="J17" s="3" t="s">
        <v>200</v>
      </c>
      <c r="K17" s="3" t="s">
        <v>200</v>
      </c>
      <c r="L17" s="3" t="s">
        <v>200</v>
      </c>
      <c r="M17" s="3" t="s">
        <v>200</v>
      </c>
      <c r="N17" s="3"/>
      <c r="O17" s="3"/>
    </row>
    <row r="18" spans="1:15" x14ac:dyDescent="0.25">
      <c r="A18" s="3" t="s">
        <v>222</v>
      </c>
      <c r="B18" s="3" t="s">
        <v>251</v>
      </c>
      <c r="C18" s="3" t="s">
        <v>200</v>
      </c>
      <c r="D18" s="3" t="s">
        <v>200</v>
      </c>
      <c r="E18" s="3" t="s">
        <v>200</v>
      </c>
      <c r="F18" s="3" t="s">
        <v>200</v>
      </c>
      <c r="G18" s="3" t="s">
        <v>200</v>
      </c>
      <c r="H18" s="3">
        <v>6.4807600000000001</v>
      </c>
      <c r="I18" s="3" t="s">
        <v>200</v>
      </c>
      <c r="J18" s="3" t="s">
        <v>200</v>
      </c>
      <c r="K18" s="3" t="s">
        <v>200</v>
      </c>
      <c r="L18" s="3" t="s">
        <v>200</v>
      </c>
      <c r="M18" s="3" t="s">
        <v>200</v>
      </c>
      <c r="N18" s="3"/>
      <c r="O18" s="3"/>
    </row>
    <row r="19" spans="1:15" x14ac:dyDescent="0.25">
      <c r="A19" s="3" t="s">
        <v>228</v>
      </c>
      <c r="B19" s="3" t="s">
        <v>239</v>
      </c>
      <c r="C19" s="3" t="s">
        <v>200</v>
      </c>
      <c r="D19" s="3" t="s">
        <v>200</v>
      </c>
      <c r="E19" s="3" t="s">
        <v>200</v>
      </c>
      <c r="F19" s="3" t="s">
        <v>200</v>
      </c>
      <c r="G19" s="3" t="s">
        <v>200</v>
      </c>
      <c r="H19" s="3">
        <v>9.1250599999999995</v>
      </c>
      <c r="I19" s="3" t="s">
        <v>200</v>
      </c>
      <c r="J19" s="3" t="s">
        <v>200</v>
      </c>
      <c r="K19" s="3" t="s">
        <v>200</v>
      </c>
      <c r="L19" s="3" t="s">
        <v>200</v>
      </c>
      <c r="M19" s="3" t="s">
        <v>200</v>
      </c>
      <c r="N19" s="3"/>
      <c r="O19" s="3"/>
    </row>
    <row r="20" spans="1:15" x14ac:dyDescent="0.25">
      <c r="A20" s="3"/>
      <c r="B20" s="3"/>
      <c r="C20" s="3"/>
      <c r="D20" s="3"/>
      <c r="E20" s="3"/>
      <c r="F20" s="3"/>
      <c r="G20" s="3"/>
      <c r="H20" s="3"/>
      <c r="I20" s="3"/>
      <c r="J20" s="3"/>
      <c r="K20" s="3"/>
      <c r="L20" s="3"/>
      <c r="M20" s="3"/>
      <c r="N20" s="3"/>
      <c r="O20" s="3"/>
    </row>
    <row r="21" spans="1:15" x14ac:dyDescent="0.25">
      <c r="A21" s="3"/>
      <c r="B21" s="3"/>
      <c r="C21" s="3"/>
      <c r="D21" s="3"/>
      <c r="E21" s="3"/>
      <c r="F21" s="3"/>
      <c r="G21" s="3"/>
      <c r="H21" s="3"/>
      <c r="I21" s="3"/>
      <c r="J21" s="3"/>
      <c r="K21" s="3"/>
      <c r="L21" s="3"/>
      <c r="M21" s="3"/>
      <c r="N21" s="3"/>
      <c r="O21" s="3"/>
    </row>
    <row r="22" spans="1:15" x14ac:dyDescent="0.25">
      <c r="A22" s="3"/>
      <c r="B22" s="3"/>
      <c r="C22" s="3"/>
      <c r="D22" s="3"/>
      <c r="E22" s="3"/>
      <c r="F22" s="3"/>
      <c r="G22" s="3"/>
      <c r="H22" s="3"/>
      <c r="I22" s="3"/>
      <c r="J22" s="3"/>
      <c r="K22" s="3"/>
      <c r="L22" s="3"/>
      <c r="M22" s="3"/>
      <c r="N22" s="3"/>
      <c r="O22" s="3"/>
    </row>
    <row r="23" spans="1:15" x14ac:dyDescent="0.25">
      <c r="A23" s="3"/>
      <c r="B23" s="3"/>
      <c r="C23" s="3"/>
      <c r="D23" s="3"/>
      <c r="E23" s="3"/>
      <c r="F23" s="3"/>
      <c r="G23" s="3"/>
      <c r="H23" s="3"/>
      <c r="I23" s="3"/>
      <c r="J23" s="3"/>
      <c r="K23" s="3"/>
      <c r="L23" s="3"/>
      <c r="M23" s="3"/>
      <c r="N23" s="3"/>
      <c r="O23" s="3"/>
    </row>
    <row r="24" spans="1:15" x14ac:dyDescent="0.25">
      <c r="A24" s="3"/>
      <c r="B24" s="3"/>
      <c r="C24" s="3"/>
      <c r="D24" s="3"/>
      <c r="E24" s="3"/>
      <c r="F24" s="3"/>
      <c r="G24" s="3"/>
      <c r="H24" s="3"/>
      <c r="I24" s="3"/>
      <c r="J24" s="3"/>
      <c r="K24" s="3"/>
      <c r="L24" s="3"/>
      <c r="M24" s="3"/>
      <c r="N24" s="3"/>
      <c r="O24" s="3"/>
    </row>
    <row r="25" spans="1:15" x14ac:dyDescent="0.25">
      <c r="A25" s="3"/>
      <c r="B25" s="3"/>
      <c r="C25" s="3"/>
      <c r="D25" s="3"/>
      <c r="E25" s="3"/>
      <c r="F25" s="3"/>
      <c r="G25" s="3"/>
      <c r="H25" s="3"/>
      <c r="I25" s="3"/>
      <c r="J25" s="3"/>
      <c r="K25" s="3"/>
      <c r="L25" s="3"/>
      <c r="M25" s="3"/>
      <c r="N25" s="3"/>
      <c r="O25" s="3"/>
    </row>
    <row r="26" spans="1:15" x14ac:dyDescent="0.25">
      <c r="A26" s="3"/>
      <c r="B26" s="3"/>
      <c r="C26" s="3"/>
      <c r="D26" s="3"/>
      <c r="E26" s="3"/>
      <c r="F26" s="3"/>
      <c r="G26" s="3"/>
      <c r="H26" s="3"/>
      <c r="I26" s="3"/>
      <c r="J26" s="3"/>
      <c r="K26" s="3"/>
      <c r="L26" s="3"/>
      <c r="M26" s="3"/>
      <c r="N26" s="3"/>
      <c r="O26" s="3"/>
    </row>
    <row r="27" spans="1:15" x14ac:dyDescent="0.25">
      <c r="A27" s="3"/>
      <c r="B27" s="3"/>
      <c r="C27" s="3"/>
      <c r="D27" s="3"/>
      <c r="E27" s="3"/>
      <c r="F27" s="3"/>
      <c r="G27" s="3"/>
      <c r="H27" s="3"/>
      <c r="I27" s="3"/>
      <c r="J27" s="3"/>
      <c r="K27" s="3"/>
      <c r="L27" s="3"/>
      <c r="M27" s="3"/>
      <c r="N27" s="3"/>
      <c r="O27" s="3"/>
    </row>
    <row r="28" spans="1:15" x14ac:dyDescent="0.25">
      <c r="A28" s="3"/>
      <c r="B28" s="3"/>
      <c r="C28" s="3"/>
      <c r="D28" s="3"/>
      <c r="E28" s="3"/>
      <c r="F28" s="3"/>
      <c r="G28" s="3"/>
      <c r="H28" s="3"/>
      <c r="I28" s="3"/>
      <c r="J28" s="3"/>
      <c r="K28" s="3"/>
      <c r="L28" s="3"/>
      <c r="M28" s="3"/>
      <c r="N28" s="3"/>
      <c r="O28" s="3"/>
    </row>
    <row r="29" spans="1:15" x14ac:dyDescent="0.25">
      <c r="A29" s="3"/>
      <c r="B29" s="3"/>
      <c r="C29" s="3"/>
      <c r="D29" s="3"/>
      <c r="E29" s="3"/>
      <c r="F29" s="3"/>
      <c r="G29" s="3"/>
      <c r="H29" s="3"/>
      <c r="I29" s="3"/>
      <c r="J29" s="3"/>
      <c r="K29" s="3"/>
      <c r="L29" s="3"/>
      <c r="M29" s="3"/>
      <c r="N29" s="3"/>
      <c r="O29" s="3"/>
    </row>
    <row r="30" spans="1:15" x14ac:dyDescent="0.25">
      <c r="A30" s="3"/>
      <c r="B30" s="3"/>
      <c r="C30" s="3"/>
      <c r="D30" s="3"/>
      <c r="E30" s="3"/>
      <c r="F30" s="3"/>
      <c r="G30" s="3"/>
      <c r="H30" s="3"/>
      <c r="I30" s="3"/>
      <c r="J30" s="3"/>
      <c r="K30" s="3"/>
      <c r="L30" s="3"/>
      <c r="M30" s="3"/>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320</v>
      </c>
    </row>
    <row r="5" spans="1:15" ht="21" x14ac:dyDescent="0.35">
      <c r="A5" s="7" t="s">
        <v>180</v>
      </c>
    </row>
    <row r="6" spans="1:15" x14ac:dyDescent="0.25">
      <c r="A6" t="s">
        <v>311</v>
      </c>
    </row>
    <row r="7" spans="1:15" x14ac:dyDescent="0.25">
      <c r="A7" t="s">
        <v>321</v>
      </c>
    </row>
    <row r="8" spans="1:15" x14ac:dyDescent="0.25">
      <c r="A8" t="s">
        <v>330</v>
      </c>
    </row>
    <row r="9" spans="1:15" x14ac:dyDescent="0.25">
      <c r="A9" t="s">
        <v>333</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207</v>
      </c>
      <c r="B14" s="3" t="s">
        <v>216</v>
      </c>
      <c r="C14" s="3" t="s">
        <v>200</v>
      </c>
      <c r="D14" s="3" t="s">
        <v>200</v>
      </c>
      <c r="E14" s="3" t="s">
        <v>200</v>
      </c>
      <c r="F14" s="3" t="s">
        <v>200</v>
      </c>
      <c r="G14" s="3">
        <v>49.8</v>
      </c>
      <c r="H14" s="3" t="s">
        <v>200</v>
      </c>
      <c r="I14" s="3" t="s">
        <v>200</v>
      </c>
      <c r="J14" s="3" t="s">
        <v>200</v>
      </c>
      <c r="K14" s="3" t="s">
        <v>200</v>
      </c>
      <c r="L14" s="3" t="s">
        <v>200</v>
      </c>
      <c r="M14" s="3" t="s">
        <v>200</v>
      </c>
      <c r="N14" s="3"/>
      <c r="O14" s="3"/>
    </row>
    <row r="15" spans="1:15" x14ac:dyDescent="0.25">
      <c r="A15" s="3" t="s">
        <v>218</v>
      </c>
      <c r="B15" s="3" t="s">
        <v>246</v>
      </c>
      <c r="C15" s="3" t="s">
        <v>200</v>
      </c>
      <c r="D15" s="3" t="s">
        <v>200</v>
      </c>
      <c r="E15" s="3" t="s">
        <v>200</v>
      </c>
      <c r="F15" s="3" t="s">
        <v>200</v>
      </c>
      <c r="G15" s="3" t="s">
        <v>200</v>
      </c>
      <c r="H15" s="3">
        <v>15.06583</v>
      </c>
      <c r="I15" s="3" t="s">
        <v>200</v>
      </c>
      <c r="J15" s="3" t="s">
        <v>200</v>
      </c>
      <c r="K15" s="3" t="s">
        <v>200</v>
      </c>
      <c r="L15" s="3" t="s">
        <v>200</v>
      </c>
      <c r="M15" s="3" t="s">
        <v>200</v>
      </c>
      <c r="N15" s="3"/>
      <c r="O15" s="3"/>
    </row>
    <row r="16" spans="1:15" x14ac:dyDescent="0.25">
      <c r="A16" s="3" t="s">
        <v>218</v>
      </c>
      <c r="B16" s="3" t="s">
        <v>220</v>
      </c>
      <c r="C16" s="3" t="s">
        <v>200</v>
      </c>
      <c r="D16" s="3" t="s">
        <v>200</v>
      </c>
      <c r="E16" s="3" t="s">
        <v>200</v>
      </c>
      <c r="F16" s="3" t="s">
        <v>200</v>
      </c>
      <c r="G16" s="3" t="s">
        <v>200</v>
      </c>
      <c r="H16" s="3" t="s">
        <v>200</v>
      </c>
      <c r="I16" s="3" t="s">
        <v>200</v>
      </c>
      <c r="J16" s="3" t="s">
        <v>200</v>
      </c>
      <c r="K16" s="3">
        <v>21.92446</v>
      </c>
      <c r="L16" s="3" t="s">
        <v>200</v>
      </c>
      <c r="M16" s="3" t="s">
        <v>200</v>
      </c>
      <c r="N16" s="3"/>
      <c r="O16" s="3"/>
    </row>
    <row r="17" spans="1:15" x14ac:dyDescent="0.25">
      <c r="A17" s="3" t="s">
        <v>218</v>
      </c>
      <c r="B17" s="3" t="s">
        <v>221</v>
      </c>
      <c r="C17" s="3" t="s">
        <v>200</v>
      </c>
      <c r="D17" s="3" t="s">
        <v>200</v>
      </c>
      <c r="E17" s="3">
        <v>43.01</v>
      </c>
      <c r="F17" s="3" t="s">
        <v>200</v>
      </c>
      <c r="G17" s="3" t="s">
        <v>200</v>
      </c>
      <c r="H17" s="3">
        <v>23.487369999999999</v>
      </c>
      <c r="I17" s="3" t="s">
        <v>200</v>
      </c>
      <c r="J17" s="3" t="s">
        <v>200</v>
      </c>
      <c r="K17" s="3" t="s">
        <v>200</v>
      </c>
      <c r="L17" s="3" t="s">
        <v>200</v>
      </c>
      <c r="M17" s="3" t="s">
        <v>200</v>
      </c>
      <c r="N17" s="3"/>
      <c r="O17" s="3"/>
    </row>
    <row r="18" spans="1:15" x14ac:dyDescent="0.25">
      <c r="A18" s="3" t="s">
        <v>222</v>
      </c>
      <c r="B18" s="3" t="s">
        <v>251</v>
      </c>
      <c r="C18" s="3" t="s">
        <v>200</v>
      </c>
      <c r="D18" s="3" t="s">
        <v>200</v>
      </c>
      <c r="E18" s="3" t="s">
        <v>200</v>
      </c>
      <c r="F18" s="3" t="s">
        <v>200</v>
      </c>
      <c r="G18" s="3" t="s">
        <v>200</v>
      </c>
      <c r="H18" s="3">
        <v>3.5213899999999998</v>
      </c>
      <c r="I18" s="3" t="s">
        <v>200</v>
      </c>
      <c r="J18" s="3" t="s">
        <v>200</v>
      </c>
      <c r="K18" s="3" t="s">
        <v>200</v>
      </c>
      <c r="L18" s="3" t="s">
        <v>200</v>
      </c>
      <c r="M18" s="3" t="s">
        <v>200</v>
      </c>
      <c r="N18" s="3"/>
      <c r="O18" s="3"/>
    </row>
    <row r="19" spans="1:15" x14ac:dyDescent="0.25">
      <c r="A19" s="3" t="s">
        <v>228</v>
      </c>
      <c r="B19" s="3" t="s">
        <v>239</v>
      </c>
      <c r="C19" s="3" t="s">
        <v>200</v>
      </c>
      <c r="D19" s="3" t="s">
        <v>200</v>
      </c>
      <c r="E19" s="3" t="s">
        <v>200</v>
      </c>
      <c r="F19" s="3" t="s">
        <v>200</v>
      </c>
      <c r="G19" s="3" t="s">
        <v>200</v>
      </c>
      <c r="H19" s="3">
        <v>8.1135400000000004</v>
      </c>
      <c r="I19" s="3" t="s">
        <v>200</v>
      </c>
      <c r="J19" s="3" t="s">
        <v>200</v>
      </c>
      <c r="K19" s="3" t="s">
        <v>200</v>
      </c>
      <c r="L19" s="3" t="s">
        <v>200</v>
      </c>
      <c r="M19" s="3" t="s">
        <v>200</v>
      </c>
      <c r="N19" s="3"/>
      <c r="O19" s="3"/>
    </row>
    <row r="20" spans="1:15" x14ac:dyDescent="0.25">
      <c r="A20" s="3"/>
      <c r="B20" s="3"/>
      <c r="C20" s="3"/>
      <c r="D20" s="3"/>
      <c r="E20" s="3"/>
      <c r="F20" s="3"/>
      <c r="G20" s="3"/>
      <c r="H20" s="3"/>
      <c r="I20" s="3"/>
      <c r="J20" s="3"/>
      <c r="K20" s="3"/>
      <c r="L20" s="3"/>
      <c r="M20" s="3"/>
      <c r="N20" s="3"/>
      <c r="O20" s="3"/>
    </row>
    <row r="21" spans="1:15" x14ac:dyDescent="0.25">
      <c r="A21" s="3"/>
      <c r="B21" s="3"/>
      <c r="C21" s="3"/>
      <c r="D21" s="3"/>
      <c r="E21" s="3"/>
      <c r="F21" s="3"/>
      <c r="G21" s="3"/>
      <c r="H21" s="3"/>
      <c r="I21" s="3"/>
      <c r="J21" s="3"/>
      <c r="K21" s="3"/>
      <c r="L21" s="3"/>
      <c r="M21" s="3"/>
      <c r="N21" s="3"/>
      <c r="O21" s="3"/>
    </row>
    <row r="22" spans="1:15" x14ac:dyDescent="0.25">
      <c r="A22" s="3"/>
      <c r="B22" s="3"/>
      <c r="C22" s="3"/>
      <c r="D22" s="3"/>
      <c r="E22" s="3"/>
      <c r="F22" s="3"/>
      <c r="G22" s="3"/>
      <c r="H22" s="3"/>
      <c r="I22" s="3"/>
      <c r="J22" s="3"/>
      <c r="K22" s="3"/>
      <c r="L22" s="3"/>
      <c r="M22" s="3"/>
      <c r="N22" s="3"/>
      <c r="O22" s="3"/>
    </row>
    <row r="23" spans="1:15" x14ac:dyDescent="0.25">
      <c r="A23" s="3"/>
      <c r="B23" s="3"/>
      <c r="C23" s="3"/>
      <c r="D23" s="3"/>
      <c r="E23" s="3"/>
      <c r="F23" s="3"/>
      <c r="G23" s="3"/>
      <c r="H23" s="3"/>
      <c r="I23" s="3"/>
      <c r="J23" s="3"/>
      <c r="K23" s="3"/>
      <c r="L23" s="3"/>
      <c r="M23" s="3"/>
      <c r="N23" s="3"/>
      <c r="O23" s="3"/>
    </row>
    <row r="24" spans="1:15" x14ac:dyDescent="0.25">
      <c r="A24" s="3"/>
      <c r="B24" s="3"/>
      <c r="C24" s="3"/>
      <c r="D24" s="3"/>
      <c r="E24" s="3"/>
      <c r="F24" s="3"/>
      <c r="G24" s="3"/>
      <c r="H24" s="3"/>
      <c r="I24" s="3"/>
      <c r="J24" s="3"/>
      <c r="K24" s="3"/>
      <c r="L24" s="3"/>
      <c r="M24" s="3"/>
      <c r="N24" s="3"/>
      <c r="O24" s="3"/>
    </row>
    <row r="25" spans="1:15" x14ac:dyDescent="0.25">
      <c r="A25" s="3"/>
      <c r="B25" s="3"/>
      <c r="C25" s="3"/>
      <c r="D25" s="3"/>
      <c r="E25" s="3"/>
      <c r="F25" s="3"/>
      <c r="G25" s="3"/>
      <c r="H25" s="3"/>
      <c r="I25" s="3"/>
      <c r="J25" s="3"/>
      <c r="K25" s="3"/>
      <c r="L25" s="3"/>
      <c r="M25" s="3"/>
      <c r="N25" s="3"/>
      <c r="O25" s="3"/>
    </row>
    <row r="26" spans="1:15" x14ac:dyDescent="0.25">
      <c r="A26" s="3"/>
      <c r="B26" s="3"/>
      <c r="C26" s="3"/>
      <c r="D26" s="3"/>
      <c r="E26" s="3"/>
      <c r="F26" s="3"/>
      <c r="G26" s="3"/>
      <c r="H26" s="3"/>
      <c r="I26" s="3"/>
      <c r="J26" s="3"/>
      <c r="K26" s="3"/>
      <c r="L26" s="3"/>
      <c r="M26" s="3"/>
      <c r="N26" s="3"/>
      <c r="O26" s="3"/>
    </row>
    <row r="27" spans="1:15" x14ac:dyDescent="0.25">
      <c r="A27" s="3"/>
      <c r="B27" s="3"/>
      <c r="C27" s="3"/>
      <c r="D27" s="3"/>
      <c r="E27" s="3"/>
      <c r="F27" s="3"/>
      <c r="G27" s="3"/>
      <c r="H27" s="3"/>
      <c r="I27" s="3"/>
      <c r="J27" s="3"/>
      <c r="K27" s="3"/>
      <c r="L27" s="3"/>
      <c r="M27" s="3"/>
      <c r="N27" s="3"/>
      <c r="O27" s="3"/>
    </row>
    <row r="28" spans="1:15" x14ac:dyDescent="0.25">
      <c r="A28" s="3"/>
      <c r="B28" s="3"/>
      <c r="C28" s="3"/>
      <c r="D28" s="3"/>
      <c r="E28" s="3"/>
      <c r="F28" s="3"/>
      <c r="G28" s="3"/>
      <c r="H28" s="3"/>
      <c r="I28" s="3"/>
      <c r="J28" s="3"/>
      <c r="K28" s="3"/>
      <c r="L28" s="3"/>
      <c r="M28" s="3"/>
      <c r="N28" s="3"/>
      <c r="O28" s="3"/>
    </row>
    <row r="29" spans="1:15" x14ac:dyDescent="0.25">
      <c r="A29" s="3"/>
      <c r="B29" s="3"/>
      <c r="C29" s="3"/>
      <c r="D29" s="3"/>
      <c r="E29" s="3"/>
      <c r="F29" s="3"/>
      <c r="G29" s="3"/>
      <c r="H29" s="3"/>
      <c r="I29" s="3"/>
      <c r="J29" s="3"/>
      <c r="K29" s="3"/>
      <c r="L29" s="3"/>
      <c r="M29" s="3"/>
      <c r="N29" s="3"/>
      <c r="O29" s="3"/>
    </row>
    <row r="30" spans="1:15" x14ac:dyDescent="0.25">
      <c r="A30" s="3"/>
      <c r="B30" s="3"/>
      <c r="C30" s="3"/>
      <c r="D30" s="3"/>
      <c r="E30" s="3"/>
      <c r="F30" s="3"/>
      <c r="G30" s="3"/>
      <c r="H30" s="3"/>
      <c r="I30" s="3"/>
      <c r="J30" s="3"/>
      <c r="K30" s="3"/>
      <c r="L30" s="3"/>
      <c r="M30" s="3"/>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320</v>
      </c>
    </row>
    <row r="5" spans="1:15" ht="21" x14ac:dyDescent="0.35">
      <c r="A5" s="7" t="s">
        <v>180</v>
      </c>
    </row>
    <row r="6" spans="1:15" x14ac:dyDescent="0.25">
      <c r="A6" t="s">
        <v>311</v>
      </c>
    </row>
    <row r="7" spans="1:15" x14ac:dyDescent="0.25">
      <c r="A7" t="s">
        <v>321</v>
      </c>
    </row>
    <row r="8" spans="1:15" x14ac:dyDescent="0.25">
      <c r="A8" t="s">
        <v>334</v>
      </c>
    </row>
    <row r="9" spans="1:15" x14ac:dyDescent="0.25">
      <c r="A9" t="s">
        <v>335</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97.24</v>
      </c>
      <c r="H14" s="3" t="s">
        <v>200</v>
      </c>
      <c r="I14" s="3" t="s">
        <v>200</v>
      </c>
      <c r="J14" s="3" t="s">
        <v>200</v>
      </c>
      <c r="K14" s="3" t="s">
        <v>200</v>
      </c>
      <c r="L14" s="3" t="s">
        <v>200</v>
      </c>
      <c r="M14" s="3" t="s">
        <v>200</v>
      </c>
      <c r="N14" s="3"/>
      <c r="O14" s="3"/>
    </row>
    <row r="15" spans="1:15" x14ac:dyDescent="0.25">
      <c r="A15" s="3" t="s">
        <v>198</v>
      </c>
      <c r="B15" s="3" t="s">
        <v>201</v>
      </c>
      <c r="C15" s="3" t="s">
        <v>200</v>
      </c>
      <c r="D15" s="3" t="s">
        <v>200</v>
      </c>
      <c r="E15" s="3" t="s">
        <v>200</v>
      </c>
      <c r="F15" s="3" t="s">
        <v>200</v>
      </c>
      <c r="G15" s="3">
        <v>56.95</v>
      </c>
      <c r="H15" s="3" t="s">
        <v>200</v>
      </c>
      <c r="I15" s="3" t="s">
        <v>200</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v>47.84</v>
      </c>
      <c r="H16" s="3" t="s">
        <v>200</v>
      </c>
      <c r="I16" s="3" t="s">
        <v>200</v>
      </c>
      <c r="J16" s="3" t="s">
        <v>200</v>
      </c>
      <c r="K16" s="3" t="s">
        <v>200</v>
      </c>
      <c r="L16" s="3" t="s">
        <v>200</v>
      </c>
      <c r="M16" s="3" t="s">
        <v>200</v>
      </c>
      <c r="N16" s="3"/>
      <c r="O16" s="3"/>
    </row>
    <row r="17" spans="1:15" x14ac:dyDescent="0.25">
      <c r="A17" s="3" t="s">
        <v>198</v>
      </c>
      <c r="B17" s="3" t="s">
        <v>203</v>
      </c>
      <c r="C17" s="3" t="s">
        <v>200</v>
      </c>
      <c r="D17" s="3" t="s">
        <v>200</v>
      </c>
      <c r="E17" s="3" t="s">
        <v>200</v>
      </c>
      <c r="F17" s="3" t="s">
        <v>200</v>
      </c>
      <c r="G17" s="3">
        <v>72</v>
      </c>
      <c r="H17" s="3" t="s">
        <v>200</v>
      </c>
      <c r="I17" s="3" t="s">
        <v>200</v>
      </c>
      <c r="J17" s="3" t="s">
        <v>200</v>
      </c>
      <c r="K17" s="3" t="s">
        <v>200</v>
      </c>
      <c r="L17" s="3" t="s">
        <v>200</v>
      </c>
      <c r="M17" s="3" t="s">
        <v>200</v>
      </c>
      <c r="N17" s="3"/>
      <c r="O17" s="3"/>
    </row>
    <row r="18" spans="1:15" x14ac:dyDescent="0.25">
      <c r="A18" s="3" t="s">
        <v>198</v>
      </c>
      <c r="B18" s="3" t="s">
        <v>204</v>
      </c>
      <c r="C18" s="3" t="s">
        <v>200</v>
      </c>
      <c r="D18" s="3" t="s">
        <v>200</v>
      </c>
      <c r="E18" s="3" t="s">
        <v>200</v>
      </c>
      <c r="F18" s="3" t="s">
        <v>200</v>
      </c>
      <c r="G18" s="3" t="s">
        <v>200</v>
      </c>
      <c r="H18" s="3" t="s">
        <v>200</v>
      </c>
      <c r="I18" s="3" t="s">
        <v>200</v>
      </c>
      <c r="J18" s="3" t="s">
        <v>200</v>
      </c>
      <c r="K18" s="3">
        <v>0.2</v>
      </c>
      <c r="L18" s="3" t="s">
        <v>200</v>
      </c>
      <c r="M18" s="3" t="s">
        <v>200</v>
      </c>
      <c r="N18" s="3"/>
      <c r="O18" s="3"/>
    </row>
    <row r="19" spans="1:15" x14ac:dyDescent="0.25">
      <c r="A19" s="3" t="s">
        <v>207</v>
      </c>
      <c r="B19" s="3" t="s">
        <v>210</v>
      </c>
      <c r="C19" s="3" t="s">
        <v>200</v>
      </c>
      <c r="D19" s="3" t="s">
        <v>200</v>
      </c>
      <c r="E19" s="3" t="s">
        <v>200</v>
      </c>
      <c r="F19" s="3" t="s">
        <v>200</v>
      </c>
      <c r="G19" s="3" t="s">
        <v>200</v>
      </c>
      <c r="H19" s="3" t="s">
        <v>200</v>
      </c>
      <c r="I19" s="3">
        <v>36.1</v>
      </c>
      <c r="J19" s="3" t="s">
        <v>200</v>
      </c>
      <c r="K19" s="3">
        <v>42.1</v>
      </c>
      <c r="L19" s="3" t="s">
        <v>200</v>
      </c>
      <c r="M19" s="3" t="s">
        <v>200</v>
      </c>
      <c r="N19" s="3"/>
      <c r="O19" s="3"/>
    </row>
    <row r="20" spans="1:15" x14ac:dyDescent="0.25">
      <c r="A20" s="3" t="s">
        <v>207</v>
      </c>
      <c r="B20" s="3" t="s">
        <v>211</v>
      </c>
      <c r="C20" s="3" t="s">
        <v>200</v>
      </c>
      <c r="D20" s="3" t="s">
        <v>200</v>
      </c>
      <c r="E20" s="3" t="s">
        <v>200</v>
      </c>
      <c r="F20" s="3" t="s">
        <v>200</v>
      </c>
      <c r="G20" s="3" t="s">
        <v>200</v>
      </c>
      <c r="H20" s="3" t="s">
        <v>200</v>
      </c>
      <c r="I20" s="3" t="s">
        <v>200</v>
      </c>
      <c r="J20" s="3" t="s">
        <v>200</v>
      </c>
      <c r="K20" s="3">
        <v>4.0999999999999996</v>
      </c>
      <c r="L20" s="3" t="s">
        <v>200</v>
      </c>
      <c r="M20" s="3" t="s">
        <v>200</v>
      </c>
      <c r="N20" s="3"/>
      <c r="O20" s="3"/>
    </row>
    <row r="21" spans="1:15" x14ac:dyDescent="0.25">
      <c r="A21" s="3" t="s">
        <v>207</v>
      </c>
      <c r="B21" s="3" t="s">
        <v>216</v>
      </c>
      <c r="C21" s="3" t="s">
        <v>200</v>
      </c>
      <c r="D21" s="3" t="s">
        <v>200</v>
      </c>
      <c r="E21" s="3" t="s">
        <v>200</v>
      </c>
      <c r="F21" s="3" t="s">
        <v>200</v>
      </c>
      <c r="G21" s="3">
        <v>23.2</v>
      </c>
      <c r="H21" s="3">
        <v>21</v>
      </c>
      <c r="I21" s="3" t="s">
        <v>200</v>
      </c>
      <c r="J21" s="3" t="s">
        <v>200</v>
      </c>
      <c r="K21" s="3" t="s">
        <v>200</v>
      </c>
      <c r="L21" s="3" t="s">
        <v>200</v>
      </c>
      <c r="M21" s="3" t="s">
        <v>200</v>
      </c>
      <c r="N21" s="3"/>
      <c r="O21" s="3"/>
    </row>
    <row r="22" spans="1:15" x14ac:dyDescent="0.25">
      <c r="A22" s="3" t="s">
        <v>207</v>
      </c>
      <c r="B22" s="3" t="s">
        <v>217</v>
      </c>
      <c r="C22" s="3" t="s">
        <v>200</v>
      </c>
      <c r="D22" s="3" t="s">
        <v>200</v>
      </c>
      <c r="E22" s="3" t="s">
        <v>200</v>
      </c>
      <c r="F22" s="3" t="s">
        <v>200</v>
      </c>
      <c r="G22" s="3" t="s">
        <v>200</v>
      </c>
      <c r="H22" s="3" t="s">
        <v>200</v>
      </c>
      <c r="I22" s="3">
        <v>35.05809</v>
      </c>
      <c r="J22" s="3" t="s">
        <v>200</v>
      </c>
      <c r="K22" s="3" t="s">
        <v>200</v>
      </c>
      <c r="L22" s="3" t="s">
        <v>200</v>
      </c>
      <c r="M22" s="3" t="s">
        <v>200</v>
      </c>
      <c r="N22" s="3"/>
      <c r="O22" s="3"/>
    </row>
    <row r="23" spans="1:15" x14ac:dyDescent="0.25">
      <c r="A23" s="3" t="s">
        <v>218</v>
      </c>
      <c r="B23" s="3" t="s">
        <v>220</v>
      </c>
      <c r="C23" s="3" t="s">
        <v>200</v>
      </c>
      <c r="D23" s="3">
        <v>9.5971700000000002</v>
      </c>
      <c r="E23" s="3" t="s">
        <v>200</v>
      </c>
      <c r="F23" s="3" t="s">
        <v>200</v>
      </c>
      <c r="G23" s="3" t="s">
        <v>200</v>
      </c>
      <c r="H23" s="3">
        <v>15.68735</v>
      </c>
      <c r="I23" s="3" t="s">
        <v>200</v>
      </c>
      <c r="J23" s="3" t="s">
        <v>200</v>
      </c>
      <c r="K23" s="3" t="s">
        <v>200</v>
      </c>
      <c r="L23" s="3" t="s">
        <v>200</v>
      </c>
      <c r="M23" s="3" t="s">
        <v>200</v>
      </c>
      <c r="N23" s="3"/>
      <c r="O23" s="3"/>
    </row>
    <row r="24" spans="1:15" x14ac:dyDescent="0.25">
      <c r="A24" s="3" t="s">
        <v>218</v>
      </c>
      <c r="B24" s="3" t="s">
        <v>221</v>
      </c>
      <c r="C24" s="3" t="s">
        <v>200</v>
      </c>
      <c r="D24" s="3">
        <v>11.28824</v>
      </c>
      <c r="E24" s="3" t="s">
        <v>200</v>
      </c>
      <c r="F24" s="3" t="s">
        <v>200</v>
      </c>
      <c r="G24" s="3" t="s">
        <v>200</v>
      </c>
      <c r="H24" s="3" t="s">
        <v>200</v>
      </c>
      <c r="I24" s="3" t="s">
        <v>200</v>
      </c>
      <c r="J24" s="3" t="s">
        <v>200</v>
      </c>
      <c r="K24" s="3" t="s">
        <v>200</v>
      </c>
      <c r="L24" s="3" t="s">
        <v>200</v>
      </c>
      <c r="M24" s="3" t="s">
        <v>200</v>
      </c>
      <c r="N24" s="3"/>
      <c r="O24" s="3"/>
    </row>
    <row r="25" spans="1:15" x14ac:dyDescent="0.25">
      <c r="A25" s="3" t="s">
        <v>222</v>
      </c>
      <c r="B25" s="3" t="s">
        <v>224</v>
      </c>
      <c r="C25" s="3" t="s">
        <v>200</v>
      </c>
      <c r="D25" s="3">
        <v>28.945219999999999</v>
      </c>
      <c r="E25" s="3" t="s">
        <v>200</v>
      </c>
      <c r="F25" s="3" t="s">
        <v>200</v>
      </c>
      <c r="G25" s="3" t="s">
        <v>200</v>
      </c>
      <c r="H25" s="3" t="s">
        <v>200</v>
      </c>
      <c r="I25" s="3" t="s">
        <v>200</v>
      </c>
      <c r="J25" s="3" t="s">
        <v>200</v>
      </c>
      <c r="K25" s="3" t="s">
        <v>200</v>
      </c>
      <c r="L25" s="3" t="s">
        <v>200</v>
      </c>
      <c r="M25" s="3" t="s">
        <v>200</v>
      </c>
      <c r="N25" s="3"/>
      <c r="O25" s="3"/>
    </row>
    <row r="26" spans="1:15" x14ac:dyDescent="0.25">
      <c r="A26" s="3" t="s">
        <v>222</v>
      </c>
      <c r="B26" s="3" t="s">
        <v>226</v>
      </c>
      <c r="C26" s="3" t="s">
        <v>200</v>
      </c>
      <c r="D26" s="3" t="s">
        <v>200</v>
      </c>
      <c r="E26" s="3" t="s">
        <v>200</v>
      </c>
      <c r="F26" s="3" t="s">
        <v>200</v>
      </c>
      <c r="G26" s="3" t="s">
        <v>200</v>
      </c>
      <c r="H26" s="3" t="s">
        <v>200</v>
      </c>
      <c r="I26" s="3" t="s">
        <v>200</v>
      </c>
      <c r="J26" s="3" t="s">
        <v>200</v>
      </c>
      <c r="K26" s="3">
        <v>1.2</v>
      </c>
      <c r="L26" s="3" t="s">
        <v>200</v>
      </c>
      <c r="M26" s="3" t="s">
        <v>200</v>
      </c>
      <c r="N26" s="3"/>
      <c r="O26" s="3"/>
    </row>
    <row r="27" spans="1:15" x14ac:dyDescent="0.25">
      <c r="A27" s="3" t="s">
        <v>222</v>
      </c>
      <c r="B27" s="3" t="s">
        <v>227</v>
      </c>
      <c r="C27" s="3" t="s">
        <v>200</v>
      </c>
      <c r="D27" s="3" t="s">
        <v>200</v>
      </c>
      <c r="E27" s="3" t="s">
        <v>200</v>
      </c>
      <c r="F27" s="3" t="s">
        <v>200</v>
      </c>
      <c r="G27" s="3" t="s">
        <v>200</v>
      </c>
      <c r="H27" s="3" t="s">
        <v>200</v>
      </c>
      <c r="I27" s="3" t="s">
        <v>200</v>
      </c>
      <c r="J27" s="3" t="s">
        <v>200</v>
      </c>
      <c r="K27" s="3" t="s">
        <v>200</v>
      </c>
      <c r="L27" s="3">
        <v>5.0999999999999996</v>
      </c>
      <c r="M27" s="3" t="s">
        <v>200</v>
      </c>
      <c r="N27" s="3"/>
      <c r="O27" s="3"/>
    </row>
    <row r="28" spans="1:15" x14ac:dyDescent="0.25">
      <c r="A28" s="3" t="s">
        <v>228</v>
      </c>
      <c r="B28" s="3" t="s">
        <v>229</v>
      </c>
      <c r="C28" s="3" t="s">
        <v>200</v>
      </c>
      <c r="D28" s="3" t="s">
        <v>200</v>
      </c>
      <c r="E28" s="3" t="s">
        <v>200</v>
      </c>
      <c r="F28" s="3" t="s">
        <v>200</v>
      </c>
      <c r="G28" s="3">
        <v>33.92</v>
      </c>
      <c r="H28" s="3" t="s">
        <v>200</v>
      </c>
      <c r="I28" s="3" t="s">
        <v>200</v>
      </c>
      <c r="J28" s="3" t="s">
        <v>200</v>
      </c>
      <c r="K28" s="3" t="s">
        <v>200</v>
      </c>
      <c r="L28" s="3" t="s">
        <v>200</v>
      </c>
      <c r="M28" s="3" t="s">
        <v>200</v>
      </c>
      <c r="N28" s="3"/>
      <c r="O28" s="3"/>
    </row>
    <row r="29" spans="1:15" x14ac:dyDescent="0.25">
      <c r="A29" s="3" t="s">
        <v>228</v>
      </c>
      <c r="B29" s="3" t="s">
        <v>230</v>
      </c>
      <c r="C29" s="3" t="s">
        <v>200</v>
      </c>
      <c r="D29" s="3" t="s">
        <v>200</v>
      </c>
      <c r="E29" s="3" t="s">
        <v>200</v>
      </c>
      <c r="F29" s="3" t="s">
        <v>200</v>
      </c>
      <c r="G29" s="3">
        <v>58.88</v>
      </c>
      <c r="H29" s="3" t="s">
        <v>200</v>
      </c>
      <c r="I29" s="3" t="s">
        <v>200</v>
      </c>
      <c r="J29" s="3" t="s">
        <v>200</v>
      </c>
      <c r="K29" s="3" t="s">
        <v>200</v>
      </c>
      <c r="L29" s="3" t="s">
        <v>200</v>
      </c>
      <c r="M29" s="3" t="s">
        <v>200</v>
      </c>
      <c r="N29" s="3"/>
      <c r="O29" s="3"/>
    </row>
    <row r="30" spans="1:15" x14ac:dyDescent="0.25">
      <c r="A30" s="3" t="s">
        <v>228</v>
      </c>
      <c r="B30" s="3" t="s">
        <v>232</v>
      </c>
      <c r="C30" s="3" t="s">
        <v>200</v>
      </c>
      <c r="D30" s="3" t="s">
        <v>200</v>
      </c>
      <c r="E30" s="3" t="s">
        <v>200</v>
      </c>
      <c r="F30" s="3" t="s">
        <v>200</v>
      </c>
      <c r="G30" s="3">
        <v>33.42</v>
      </c>
      <c r="H30" s="3" t="s">
        <v>200</v>
      </c>
      <c r="I30" s="3" t="s">
        <v>200</v>
      </c>
      <c r="J30" s="3" t="s">
        <v>200</v>
      </c>
      <c r="K30" s="3" t="s">
        <v>200</v>
      </c>
      <c r="L30" s="3" t="s">
        <v>200</v>
      </c>
      <c r="M30" s="3" t="s">
        <v>200</v>
      </c>
      <c r="N30" s="3"/>
      <c r="O30" s="3"/>
    </row>
    <row r="31" spans="1:15" x14ac:dyDescent="0.25">
      <c r="A31" s="3" t="s">
        <v>228</v>
      </c>
      <c r="B31" s="3" t="s">
        <v>233</v>
      </c>
      <c r="C31" s="3" t="s">
        <v>200</v>
      </c>
      <c r="D31" s="3" t="s">
        <v>200</v>
      </c>
      <c r="E31" s="3" t="s">
        <v>200</v>
      </c>
      <c r="F31" s="3" t="s">
        <v>200</v>
      </c>
      <c r="G31" s="3" t="s">
        <v>200</v>
      </c>
      <c r="H31" s="3" t="s">
        <v>200</v>
      </c>
      <c r="I31" s="3" t="s">
        <v>200</v>
      </c>
      <c r="J31" s="3" t="s">
        <v>200</v>
      </c>
      <c r="K31" s="3">
        <v>3.7</v>
      </c>
      <c r="L31" s="3" t="s">
        <v>200</v>
      </c>
      <c r="M31" s="3" t="s">
        <v>200</v>
      </c>
      <c r="N31" s="3"/>
      <c r="O31" s="3"/>
    </row>
    <row r="32" spans="1:15" x14ac:dyDescent="0.25">
      <c r="A32" s="3" t="s">
        <v>228</v>
      </c>
      <c r="B32" s="3" t="s">
        <v>234</v>
      </c>
      <c r="C32" s="3" t="s">
        <v>200</v>
      </c>
      <c r="D32" s="3" t="s">
        <v>200</v>
      </c>
      <c r="E32" s="3" t="s">
        <v>200</v>
      </c>
      <c r="F32" s="3" t="s">
        <v>200</v>
      </c>
      <c r="G32" s="3" t="s">
        <v>200</v>
      </c>
      <c r="H32" s="3" t="s">
        <v>200</v>
      </c>
      <c r="I32" s="3" t="s">
        <v>200</v>
      </c>
      <c r="J32" s="3">
        <v>7.8</v>
      </c>
      <c r="K32" s="3" t="s">
        <v>200</v>
      </c>
      <c r="L32" s="3" t="s">
        <v>200</v>
      </c>
      <c r="M32" s="3" t="s">
        <v>200</v>
      </c>
      <c r="N32" s="3"/>
      <c r="O32" s="3"/>
    </row>
    <row r="33" spans="1:15" x14ac:dyDescent="0.25">
      <c r="A33" s="3" t="s">
        <v>228</v>
      </c>
      <c r="B33" s="3" t="s">
        <v>237</v>
      </c>
      <c r="C33" s="3" t="s">
        <v>200</v>
      </c>
      <c r="D33" s="3" t="s">
        <v>200</v>
      </c>
      <c r="E33" s="3" t="s">
        <v>200</v>
      </c>
      <c r="F33" s="3" t="s">
        <v>200</v>
      </c>
      <c r="G33" s="3" t="s">
        <v>200</v>
      </c>
      <c r="H33" s="3" t="s">
        <v>200</v>
      </c>
      <c r="I33" s="3">
        <v>2.6</v>
      </c>
      <c r="J33" s="3" t="s">
        <v>200</v>
      </c>
      <c r="K33" s="3" t="s">
        <v>200</v>
      </c>
      <c r="L33" s="3" t="s">
        <v>200</v>
      </c>
      <c r="M33" s="3" t="s">
        <v>200</v>
      </c>
      <c r="N33" s="3"/>
      <c r="O33" s="3"/>
    </row>
    <row r="34" spans="1:15" x14ac:dyDescent="0.25">
      <c r="A34" s="3" t="s">
        <v>228</v>
      </c>
      <c r="B34" s="3" t="s">
        <v>238</v>
      </c>
      <c r="C34" s="3" t="s">
        <v>200</v>
      </c>
      <c r="D34" s="3" t="s">
        <v>200</v>
      </c>
      <c r="E34" s="3" t="s">
        <v>200</v>
      </c>
      <c r="F34" s="3" t="s">
        <v>200</v>
      </c>
      <c r="G34" s="3">
        <v>27.37</v>
      </c>
      <c r="H34" s="3" t="s">
        <v>200</v>
      </c>
      <c r="I34" s="3" t="s">
        <v>200</v>
      </c>
      <c r="J34" s="3" t="s">
        <v>200</v>
      </c>
      <c r="K34" s="3" t="s">
        <v>200</v>
      </c>
      <c r="L34" s="3" t="s">
        <v>200</v>
      </c>
      <c r="M34" s="3" t="s">
        <v>200</v>
      </c>
      <c r="N34" s="3"/>
      <c r="O34" s="3"/>
    </row>
    <row r="35" spans="1:15" x14ac:dyDescent="0.25">
      <c r="A35" s="3" t="s">
        <v>228</v>
      </c>
      <c r="B35" s="3" t="s">
        <v>253</v>
      </c>
      <c r="C35" s="3" t="s">
        <v>200</v>
      </c>
      <c r="D35" s="3" t="s">
        <v>200</v>
      </c>
      <c r="E35" s="3" t="s">
        <v>200</v>
      </c>
      <c r="F35" s="3" t="s">
        <v>200</v>
      </c>
      <c r="G35" s="3" t="s">
        <v>200</v>
      </c>
      <c r="H35" s="3" t="s">
        <v>200</v>
      </c>
      <c r="I35" s="3" t="s">
        <v>200</v>
      </c>
      <c r="J35" s="3">
        <v>11.31</v>
      </c>
      <c r="K35" s="3" t="s">
        <v>200</v>
      </c>
      <c r="L35" s="3" t="s">
        <v>200</v>
      </c>
      <c r="M35" s="3" t="s">
        <v>200</v>
      </c>
      <c r="N35" s="3"/>
      <c r="O35" s="3"/>
    </row>
    <row r="36" spans="1:15" x14ac:dyDescent="0.25">
      <c r="A36" s="3" t="s">
        <v>228</v>
      </c>
      <c r="B36" s="3" t="s">
        <v>239</v>
      </c>
      <c r="C36" s="3" t="s">
        <v>200</v>
      </c>
      <c r="D36" s="3" t="s">
        <v>200</v>
      </c>
      <c r="E36" s="3" t="s">
        <v>200</v>
      </c>
      <c r="F36" s="3" t="s">
        <v>200</v>
      </c>
      <c r="G36" s="3">
        <v>63.2</v>
      </c>
      <c r="H36" s="3" t="s">
        <v>200</v>
      </c>
      <c r="I36" s="3" t="s">
        <v>200</v>
      </c>
      <c r="J36" s="3" t="s">
        <v>200</v>
      </c>
      <c r="K36" s="3" t="s">
        <v>200</v>
      </c>
      <c r="L36" s="3" t="s">
        <v>200</v>
      </c>
      <c r="M36" s="3" t="s">
        <v>200</v>
      </c>
      <c r="N36" s="3"/>
      <c r="O36" s="3"/>
    </row>
    <row r="37" spans="1:15" x14ac:dyDescent="0.25">
      <c r="A37" s="3" t="s">
        <v>228</v>
      </c>
      <c r="B37" s="3" t="s">
        <v>240</v>
      </c>
      <c r="C37" s="3" t="s">
        <v>200</v>
      </c>
      <c r="D37" s="3" t="s">
        <v>200</v>
      </c>
      <c r="E37" s="3" t="s">
        <v>200</v>
      </c>
      <c r="F37" s="3" t="s">
        <v>200</v>
      </c>
      <c r="G37" s="3" t="s">
        <v>200</v>
      </c>
      <c r="H37" s="3" t="s">
        <v>200</v>
      </c>
      <c r="I37" s="3" t="s">
        <v>200</v>
      </c>
      <c r="J37" s="3">
        <v>5.6</v>
      </c>
      <c r="K37" s="3" t="s">
        <v>200</v>
      </c>
      <c r="L37" s="3" t="s">
        <v>200</v>
      </c>
      <c r="M37" s="3" t="s">
        <v>200</v>
      </c>
      <c r="N37" s="3"/>
      <c r="O37" s="3"/>
    </row>
    <row r="38" spans="1:15" x14ac:dyDescent="0.25">
      <c r="A38" s="3" t="s">
        <v>228</v>
      </c>
      <c r="B38" s="3" t="s">
        <v>241</v>
      </c>
      <c r="C38" s="3" t="s">
        <v>200</v>
      </c>
      <c r="D38" s="3" t="s">
        <v>200</v>
      </c>
      <c r="E38" s="3" t="s">
        <v>200</v>
      </c>
      <c r="F38" s="3" t="s">
        <v>200</v>
      </c>
      <c r="G38" s="3">
        <v>40.21</v>
      </c>
      <c r="H38" s="3" t="s">
        <v>200</v>
      </c>
      <c r="I38" s="3" t="s">
        <v>200</v>
      </c>
      <c r="J38" s="3" t="s">
        <v>200</v>
      </c>
      <c r="K38" s="3" t="s">
        <v>200</v>
      </c>
      <c r="L38" s="3" t="s">
        <v>200</v>
      </c>
      <c r="M38" s="3" t="s">
        <v>200</v>
      </c>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320</v>
      </c>
    </row>
    <row r="5" spans="1:15" ht="21" x14ac:dyDescent="0.35">
      <c r="A5" s="7" t="s">
        <v>180</v>
      </c>
    </row>
    <row r="6" spans="1:15" x14ac:dyDescent="0.25">
      <c r="A6" t="s">
        <v>311</v>
      </c>
    </row>
    <row r="7" spans="1:15" x14ac:dyDescent="0.25">
      <c r="A7" t="s">
        <v>321</v>
      </c>
    </row>
    <row r="8" spans="1:15" x14ac:dyDescent="0.25">
      <c r="A8" t="s">
        <v>334</v>
      </c>
    </row>
    <row r="9" spans="1:15" x14ac:dyDescent="0.25">
      <c r="A9" t="s">
        <v>336</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97.07</v>
      </c>
      <c r="H14" s="3" t="s">
        <v>200</v>
      </c>
      <c r="I14" s="3" t="s">
        <v>200</v>
      </c>
      <c r="J14" s="3" t="s">
        <v>200</v>
      </c>
      <c r="K14" s="3" t="s">
        <v>200</v>
      </c>
      <c r="L14" s="3" t="s">
        <v>200</v>
      </c>
      <c r="M14" s="3" t="s">
        <v>200</v>
      </c>
      <c r="N14" s="3"/>
      <c r="O14" s="3"/>
    </row>
    <row r="15" spans="1:15" x14ac:dyDescent="0.25">
      <c r="A15" s="3" t="s">
        <v>198</v>
      </c>
      <c r="B15" s="3" t="s">
        <v>201</v>
      </c>
      <c r="C15" s="3" t="s">
        <v>200</v>
      </c>
      <c r="D15" s="3" t="s">
        <v>200</v>
      </c>
      <c r="E15" s="3" t="s">
        <v>200</v>
      </c>
      <c r="F15" s="3" t="s">
        <v>200</v>
      </c>
      <c r="G15" s="3">
        <v>51.33</v>
      </c>
      <c r="H15" s="3" t="s">
        <v>200</v>
      </c>
      <c r="I15" s="3" t="s">
        <v>200</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v>34.19</v>
      </c>
      <c r="H16" s="3" t="s">
        <v>200</v>
      </c>
      <c r="I16" s="3" t="s">
        <v>200</v>
      </c>
      <c r="J16" s="3" t="s">
        <v>200</v>
      </c>
      <c r="K16" s="3" t="s">
        <v>200</v>
      </c>
      <c r="L16" s="3" t="s">
        <v>200</v>
      </c>
      <c r="M16" s="3" t="s">
        <v>200</v>
      </c>
      <c r="N16" s="3"/>
      <c r="O16" s="3"/>
    </row>
    <row r="17" spans="1:15" x14ac:dyDescent="0.25">
      <c r="A17" s="3" t="s">
        <v>198</v>
      </c>
      <c r="B17" s="3" t="s">
        <v>203</v>
      </c>
      <c r="C17" s="3" t="s">
        <v>200</v>
      </c>
      <c r="D17" s="3" t="s">
        <v>200</v>
      </c>
      <c r="E17" s="3" t="s">
        <v>200</v>
      </c>
      <c r="F17" s="3" t="s">
        <v>200</v>
      </c>
      <c r="G17" s="3">
        <v>71.02</v>
      </c>
      <c r="H17" s="3" t="s">
        <v>200</v>
      </c>
      <c r="I17" s="3" t="s">
        <v>200</v>
      </c>
      <c r="J17" s="3" t="s">
        <v>200</v>
      </c>
      <c r="K17" s="3" t="s">
        <v>200</v>
      </c>
      <c r="L17" s="3" t="s">
        <v>200</v>
      </c>
      <c r="M17" s="3" t="s">
        <v>200</v>
      </c>
      <c r="N17" s="3"/>
      <c r="O17" s="3"/>
    </row>
    <row r="18" spans="1:15" x14ac:dyDescent="0.25">
      <c r="A18" s="3" t="s">
        <v>198</v>
      </c>
      <c r="B18" s="3" t="s">
        <v>204</v>
      </c>
      <c r="C18" s="3" t="s">
        <v>200</v>
      </c>
      <c r="D18" s="3" t="s">
        <v>200</v>
      </c>
      <c r="E18" s="3" t="s">
        <v>200</v>
      </c>
      <c r="F18" s="3" t="s">
        <v>200</v>
      </c>
      <c r="G18" s="3" t="s">
        <v>200</v>
      </c>
      <c r="H18" s="3" t="s">
        <v>200</v>
      </c>
      <c r="I18" s="3" t="s">
        <v>200</v>
      </c>
      <c r="J18" s="3" t="s">
        <v>200</v>
      </c>
      <c r="K18" s="3">
        <v>0</v>
      </c>
      <c r="L18" s="3" t="s">
        <v>200</v>
      </c>
      <c r="M18" s="3" t="s">
        <v>200</v>
      </c>
      <c r="N18" s="3"/>
      <c r="O18" s="3"/>
    </row>
    <row r="19" spans="1:15" x14ac:dyDescent="0.25">
      <c r="A19" s="3" t="s">
        <v>207</v>
      </c>
      <c r="B19" s="3" t="s">
        <v>210</v>
      </c>
      <c r="C19" s="3" t="s">
        <v>200</v>
      </c>
      <c r="D19" s="3" t="s">
        <v>200</v>
      </c>
      <c r="E19" s="3" t="s">
        <v>200</v>
      </c>
      <c r="F19" s="3" t="s">
        <v>200</v>
      </c>
      <c r="G19" s="3" t="s">
        <v>200</v>
      </c>
      <c r="H19" s="3" t="s">
        <v>200</v>
      </c>
      <c r="I19" s="3">
        <v>35.799999999999997</v>
      </c>
      <c r="J19" s="3" t="s">
        <v>200</v>
      </c>
      <c r="K19" s="3">
        <v>43.6</v>
      </c>
      <c r="L19" s="3" t="s">
        <v>200</v>
      </c>
      <c r="M19" s="3" t="s">
        <v>200</v>
      </c>
      <c r="N19" s="3"/>
      <c r="O19" s="3"/>
    </row>
    <row r="20" spans="1:15" x14ac:dyDescent="0.25">
      <c r="A20" s="3" t="s">
        <v>207</v>
      </c>
      <c r="B20" s="3" t="s">
        <v>211</v>
      </c>
      <c r="C20" s="3" t="s">
        <v>200</v>
      </c>
      <c r="D20" s="3" t="s">
        <v>200</v>
      </c>
      <c r="E20" s="3" t="s">
        <v>200</v>
      </c>
      <c r="F20" s="3" t="s">
        <v>200</v>
      </c>
      <c r="G20" s="3" t="s">
        <v>200</v>
      </c>
      <c r="H20" s="3" t="s">
        <v>200</v>
      </c>
      <c r="I20" s="3" t="s">
        <v>200</v>
      </c>
      <c r="J20" s="3" t="s">
        <v>200</v>
      </c>
      <c r="K20" s="3">
        <v>5.3</v>
      </c>
      <c r="L20" s="3" t="s">
        <v>200</v>
      </c>
      <c r="M20" s="3" t="s">
        <v>200</v>
      </c>
      <c r="N20" s="3"/>
      <c r="O20" s="3"/>
    </row>
    <row r="21" spans="1:15" x14ac:dyDescent="0.25">
      <c r="A21" s="3" t="s">
        <v>207</v>
      </c>
      <c r="B21" s="3" t="s">
        <v>216</v>
      </c>
      <c r="C21" s="3" t="s">
        <v>200</v>
      </c>
      <c r="D21" s="3" t="s">
        <v>200</v>
      </c>
      <c r="E21" s="3" t="s">
        <v>200</v>
      </c>
      <c r="F21" s="3" t="s">
        <v>200</v>
      </c>
      <c r="G21" s="3">
        <v>23</v>
      </c>
      <c r="H21" s="3">
        <v>20.3</v>
      </c>
      <c r="I21" s="3" t="s">
        <v>200</v>
      </c>
      <c r="J21" s="3" t="s">
        <v>200</v>
      </c>
      <c r="K21" s="3" t="s">
        <v>200</v>
      </c>
      <c r="L21" s="3" t="s">
        <v>200</v>
      </c>
      <c r="M21" s="3" t="s">
        <v>200</v>
      </c>
      <c r="N21" s="3"/>
      <c r="O21" s="3"/>
    </row>
    <row r="22" spans="1:15" x14ac:dyDescent="0.25">
      <c r="A22" s="3" t="s">
        <v>207</v>
      </c>
      <c r="B22" s="3" t="s">
        <v>217</v>
      </c>
      <c r="C22" s="3" t="s">
        <v>200</v>
      </c>
      <c r="D22" s="3" t="s">
        <v>200</v>
      </c>
      <c r="E22" s="3" t="s">
        <v>200</v>
      </c>
      <c r="F22" s="3" t="s">
        <v>200</v>
      </c>
      <c r="G22" s="3" t="s">
        <v>200</v>
      </c>
      <c r="H22" s="3" t="s">
        <v>200</v>
      </c>
      <c r="I22" s="3">
        <v>34.248950000000001</v>
      </c>
      <c r="J22" s="3" t="s">
        <v>200</v>
      </c>
      <c r="K22" s="3" t="s">
        <v>200</v>
      </c>
      <c r="L22" s="3" t="s">
        <v>200</v>
      </c>
      <c r="M22" s="3" t="s">
        <v>200</v>
      </c>
      <c r="N22" s="3"/>
      <c r="O22" s="3"/>
    </row>
    <row r="23" spans="1:15" x14ac:dyDescent="0.25">
      <c r="A23" s="3" t="s">
        <v>218</v>
      </c>
      <c r="B23" s="3" t="s">
        <v>220</v>
      </c>
      <c r="C23" s="3" t="s">
        <v>200</v>
      </c>
      <c r="D23" s="3">
        <v>9.5869099999999996</v>
      </c>
      <c r="E23" s="3" t="s">
        <v>200</v>
      </c>
      <c r="F23" s="3" t="s">
        <v>200</v>
      </c>
      <c r="G23" s="3" t="s">
        <v>200</v>
      </c>
      <c r="H23" s="3">
        <v>15.7447</v>
      </c>
      <c r="I23" s="3" t="s">
        <v>200</v>
      </c>
      <c r="J23" s="3" t="s">
        <v>200</v>
      </c>
      <c r="K23" s="3" t="s">
        <v>200</v>
      </c>
      <c r="L23" s="3" t="s">
        <v>200</v>
      </c>
      <c r="M23" s="3" t="s">
        <v>200</v>
      </c>
      <c r="N23" s="3"/>
      <c r="O23" s="3"/>
    </row>
    <row r="24" spans="1:15" x14ac:dyDescent="0.25">
      <c r="A24" s="3" t="s">
        <v>218</v>
      </c>
      <c r="B24" s="3" t="s">
        <v>221</v>
      </c>
      <c r="C24" s="3" t="s">
        <v>200</v>
      </c>
      <c r="D24" s="3">
        <v>10.75149</v>
      </c>
      <c r="E24" s="3" t="s">
        <v>200</v>
      </c>
      <c r="F24" s="3" t="s">
        <v>200</v>
      </c>
      <c r="G24" s="3" t="s">
        <v>200</v>
      </c>
      <c r="H24" s="3" t="s">
        <v>200</v>
      </c>
      <c r="I24" s="3" t="s">
        <v>200</v>
      </c>
      <c r="J24" s="3" t="s">
        <v>200</v>
      </c>
      <c r="K24" s="3" t="s">
        <v>200</v>
      </c>
      <c r="L24" s="3" t="s">
        <v>200</v>
      </c>
      <c r="M24" s="3" t="s">
        <v>200</v>
      </c>
      <c r="N24" s="3"/>
      <c r="O24" s="3"/>
    </row>
    <row r="25" spans="1:15" x14ac:dyDescent="0.25">
      <c r="A25" s="3" t="s">
        <v>222</v>
      </c>
      <c r="B25" s="3" t="s">
        <v>224</v>
      </c>
      <c r="C25" s="3" t="s">
        <v>200</v>
      </c>
      <c r="D25" s="3">
        <v>30.98319</v>
      </c>
      <c r="E25" s="3" t="s">
        <v>200</v>
      </c>
      <c r="F25" s="3" t="s">
        <v>200</v>
      </c>
      <c r="G25" s="3" t="s">
        <v>200</v>
      </c>
      <c r="H25" s="3" t="s">
        <v>200</v>
      </c>
      <c r="I25" s="3" t="s">
        <v>200</v>
      </c>
      <c r="J25" s="3" t="s">
        <v>200</v>
      </c>
      <c r="K25" s="3" t="s">
        <v>200</v>
      </c>
      <c r="L25" s="3" t="s">
        <v>200</v>
      </c>
      <c r="M25" s="3" t="s">
        <v>200</v>
      </c>
      <c r="N25" s="3"/>
      <c r="O25" s="3"/>
    </row>
    <row r="26" spans="1:15" x14ac:dyDescent="0.25">
      <c r="A26" s="3" t="s">
        <v>222</v>
      </c>
      <c r="B26" s="3" t="s">
        <v>226</v>
      </c>
      <c r="C26" s="3" t="s">
        <v>200</v>
      </c>
      <c r="D26" s="3" t="s">
        <v>200</v>
      </c>
      <c r="E26" s="3" t="s">
        <v>200</v>
      </c>
      <c r="F26" s="3" t="s">
        <v>200</v>
      </c>
      <c r="G26" s="3" t="s">
        <v>200</v>
      </c>
      <c r="H26" s="3" t="s">
        <v>200</v>
      </c>
      <c r="I26" s="3" t="s">
        <v>200</v>
      </c>
      <c r="J26" s="3" t="s">
        <v>200</v>
      </c>
      <c r="K26" s="3">
        <v>1.8</v>
      </c>
      <c r="L26" s="3" t="s">
        <v>200</v>
      </c>
      <c r="M26" s="3" t="s">
        <v>200</v>
      </c>
      <c r="N26" s="3"/>
      <c r="O26" s="3"/>
    </row>
    <row r="27" spans="1:15" x14ac:dyDescent="0.25">
      <c r="A27" s="3" t="s">
        <v>222</v>
      </c>
      <c r="B27" s="3" t="s">
        <v>227</v>
      </c>
      <c r="C27" s="3" t="s">
        <v>200</v>
      </c>
      <c r="D27" s="3" t="s">
        <v>200</v>
      </c>
      <c r="E27" s="3" t="s">
        <v>200</v>
      </c>
      <c r="F27" s="3" t="s">
        <v>200</v>
      </c>
      <c r="G27" s="3" t="s">
        <v>200</v>
      </c>
      <c r="H27" s="3" t="s">
        <v>200</v>
      </c>
      <c r="I27" s="3" t="s">
        <v>200</v>
      </c>
      <c r="J27" s="3" t="s">
        <v>200</v>
      </c>
      <c r="K27" s="3" t="s">
        <v>200</v>
      </c>
      <c r="L27" s="3">
        <v>4.4000000000000004</v>
      </c>
      <c r="M27" s="3" t="s">
        <v>200</v>
      </c>
      <c r="N27" s="3"/>
      <c r="O27" s="3"/>
    </row>
    <row r="28" spans="1:15" x14ac:dyDescent="0.25">
      <c r="A28" s="3" t="s">
        <v>228</v>
      </c>
      <c r="B28" s="3" t="s">
        <v>229</v>
      </c>
      <c r="C28" s="3" t="s">
        <v>200</v>
      </c>
      <c r="D28" s="3" t="s">
        <v>200</v>
      </c>
      <c r="E28" s="3" t="s">
        <v>200</v>
      </c>
      <c r="F28" s="3" t="s">
        <v>200</v>
      </c>
      <c r="G28" s="3">
        <v>36.67</v>
      </c>
      <c r="H28" s="3" t="s">
        <v>200</v>
      </c>
      <c r="I28" s="3" t="s">
        <v>200</v>
      </c>
      <c r="J28" s="3" t="s">
        <v>200</v>
      </c>
      <c r="K28" s="3" t="s">
        <v>200</v>
      </c>
      <c r="L28" s="3" t="s">
        <v>200</v>
      </c>
      <c r="M28" s="3" t="s">
        <v>200</v>
      </c>
      <c r="N28" s="3"/>
      <c r="O28" s="3"/>
    </row>
    <row r="29" spans="1:15" x14ac:dyDescent="0.25">
      <c r="A29" s="3" t="s">
        <v>228</v>
      </c>
      <c r="B29" s="3" t="s">
        <v>230</v>
      </c>
      <c r="C29" s="3" t="s">
        <v>200</v>
      </c>
      <c r="D29" s="3" t="s">
        <v>200</v>
      </c>
      <c r="E29" s="3" t="s">
        <v>200</v>
      </c>
      <c r="F29" s="3" t="s">
        <v>200</v>
      </c>
      <c r="G29" s="3">
        <v>56.79</v>
      </c>
      <c r="H29" s="3" t="s">
        <v>200</v>
      </c>
      <c r="I29" s="3" t="s">
        <v>200</v>
      </c>
      <c r="J29" s="3" t="s">
        <v>200</v>
      </c>
      <c r="K29" s="3" t="s">
        <v>200</v>
      </c>
      <c r="L29" s="3" t="s">
        <v>200</v>
      </c>
      <c r="M29" s="3" t="s">
        <v>200</v>
      </c>
      <c r="N29" s="3"/>
      <c r="O29" s="3"/>
    </row>
    <row r="30" spans="1:15" x14ac:dyDescent="0.25">
      <c r="A30" s="3" t="s">
        <v>228</v>
      </c>
      <c r="B30" s="3" t="s">
        <v>232</v>
      </c>
      <c r="C30" s="3" t="s">
        <v>200</v>
      </c>
      <c r="D30" s="3" t="s">
        <v>200</v>
      </c>
      <c r="E30" s="3" t="s">
        <v>200</v>
      </c>
      <c r="F30" s="3" t="s">
        <v>200</v>
      </c>
      <c r="G30" s="3">
        <v>28.13</v>
      </c>
      <c r="H30" s="3" t="s">
        <v>200</v>
      </c>
      <c r="I30" s="3" t="s">
        <v>200</v>
      </c>
      <c r="J30" s="3" t="s">
        <v>200</v>
      </c>
      <c r="K30" s="3" t="s">
        <v>200</v>
      </c>
      <c r="L30" s="3" t="s">
        <v>200</v>
      </c>
      <c r="M30" s="3" t="s">
        <v>200</v>
      </c>
      <c r="N30" s="3"/>
      <c r="O30" s="3"/>
    </row>
    <row r="31" spans="1:15" x14ac:dyDescent="0.25">
      <c r="A31" s="3" t="s">
        <v>228</v>
      </c>
      <c r="B31" s="3" t="s">
        <v>233</v>
      </c>
      <c r="C31" s="3" t="s">
        <v>200</v>
      </c>
      <c r="D31" s="3" t="s">
        <v>200</v>
      </c>
      <c r="E31" s="3" t="s">
        <v>200</v>
      </c>
      <c r="F31" s="3" t="s">
        <v>200</v>
      </c>
      <c r="G31" s="3" t="s">
        <v>200</v>
      </c>
      <c r="H31" s="3" t="s">
        <v>200</v>
      </c>
      <c r="I31" s="3" t="s">
        <v>200</v>
      </c>
      <c r="J31" s="3" t="s">
        <v>200</v>
      </c>
      <c r="K31" s="3">
        <v>4</v>
      </c>
      <c r="L31" s="3" t="s">
        <v>200</v>
      </c>
      <c r="M31" s="3" t="s">
        <v>200</v>
      </c>
      <c r="N31" s="3"/>
      <c r="O31" s="3"/>
    </row>
    <row r="32" spans="1:15" x14ac:dyDescent="0.25">
      <c r="A32" s="3" t="s">
        <v>228</v>
      </c>
      <c r="B32" s="3" t="s">
        <v>234</v>
      </c>
      <c r="C32" s="3" t="s">
        <v>200</v>
      </c>
      <c r="D32" s="3" t="s">
        <v>200</v>
      </c>
      <c r="E32" s="3" t="s">
        <v>200</v>
      </c>
      <c r="F32" s="3" t="s">
        <v>200</v>
      </c>
      <c r="G32" s="3" t="s">
        <v>200</v>
      </c>
      <c r="H32" s="3" t="s">
        <v>200</v>
      </c>
      <c r="I32" s="3" t="s">
        <v>200</v>
      </c>
      <c r="J32" s="3">
        <v>4.8</v>
      </c>
      <c r="K32" s="3" t="s">
        <v>200</v>
      </c>
      <c r="L32" s="3" t="s">
        <v>200</v>
      </c>
      <c r="M32" s="3" t="s">
        <v>200</v>
      </c>
      <c r="N32" s="3"/>
      <c r="O32" s="3"/>
    </row>
    <row r="33" spans="1:15" x14ac:dyDescent="0.25">
      <c r="A33" s="3" t="s">
        <v>228</v>
      </c>
      <c r="B33" s="3" t="s">
        <v>237</v>
      </c>
      <c r="C33" s="3" t="s">
        <v>200</v>
      </c>
      <c r="D33" s="3" t="s">
        <v>200</v>
      </c>
      <c r="E33" s="3" t="s">
        <v>200</v>
      </c>
      <c r="F33" s="3" t="s">
        <v>200</v>
      </c>
      <c r="G33" s="3" t="s">
        <v>200</v>
      </c>
      <c r="H33" s="3" t="s">
        <v>200</v>
      </c>
      <c r="I33" s="3">
        <v>2.9</v>
      </c>
      <c r="J33" s="3" t="s">
        <v>200</v>
      </c>
      <c r="K33" s="3" t="s">
        <v>200</v>
      </c>
      <c r="L33" s="3" t="s">
        <v>200</v>
      </c>
      <c r="M33" s="3" t="s">
        <v>200</v>
      </c>
      <c r="N33" s="3"/>
      <c r="O33" s="3"/>
    </row>
    <row r="34" spans="1:15" x14ac:dyDescent="0.25">
      <c r="A34" s="3" t="s">
        <v>228</v>
      </c>
      <c r="B34" s="3" t="s">
        <v>238</v>
      </c>
      <c r="C34" s="3" t="s">
        <v>200</v>
      </c>
      <c r="D34" s="3" t="s">
        <v>200</v>
      </c>
      <c r="E34" s="3" t="s">
        <v>200</v>
      </c>
      <c r="F34" s="3" t="s">
        <v>200</v>
      </c>
      <c r="G34" s="3">
        <v>23.1</v>
      </c>
      <c r="H34" s="3" t="s">
        <v>200</v>
      </c>
      <c r="I34" s="3" t="s">
        <v>200</v>
      </c>
      <c r="J34" s="3" t="s">
        <v>200</v>
      </c>
      <c r="K34" s="3" t="s">
        <v>200</v>
      </c>
      <c r="L34" s="3" t="s">
        <v>200</v>
      </c>
      <c r="M34" s="3" t="s">
        <v>200</v>
      </c>
      <c r="N34" s="3"/>
      <c r="O34" s="3"/>
    </row>
    <row r="35" spans="1:15" x14ac:dyDescent="0.25">
      <c r="A35" s="3" t="s">
        <v>228</v>
      </c>
      <c r="B35" s="3" t="s">
        <v>253</v>
      </c>
      <c r="C35" s="3" t="s">
        <v>200</v>
      </c>
      <c r="D35" s="3" t="s">
        <v>200</v>
      </c>
      <c r="E35" s="3" t="s">
        <v>200</v>
      </c>
      <c r="F35" s="3" t="s">
        <v>200</v>
      </c>
      <c r="G35" s="3" t="s">
        <v>200</v>
      </c>
      <c r="H35" s="3" t="s">
        <v>200</v>
      </c>
      <c r="I35" s="3" t="s">
        <v>200</v>
      </c>
      <c r="J35" s="3">
        <v>12.72</v>
      </c>
      <c r="K35" s="3" t="s">
        <v>200</v>
      </c>
      <c r="L35" s="3" t="s">
        <v>200</v>
      </c>
      <c r="M35" s="3" t="s">
        <v>200</v>
      </c>
      <c r="N35" s="3"/>
      <c r="O35" s="3"/>
    </row>
    <row r="36" spans="1:15" x14ac:dyDescent="0.25">
      <c r="A36" s="3" t="s">
        <v>228</v>
      </c>
      <c r="B36" s="3" t="s">
        <v>239</v>
      </c>
      <c r="C36" s="3" t="s">
        <v>200</v>
      </c>
      <c r="D36" s="3" t="s">
        <v>200</v>
      </c>
      <c r="E36" s="3" t="s">
        <v>200</v>
      </c>
      <c r="F36" s="3" t="s">
        <v>200</v>
      </c>
      <c r="G36" s="3">
        <v>59.66</v>
      </c>
      <c r="H36" s="3" t="s">
        <v>200</v>
      </c>
      <c r="I36" s="3" t="s">
        <v>200</v>
      </c>
      <c r="J36" s="3" t="s">
        <v>200</v>
      </c>
      <c r="K36" s="3" t="s">
        <v>200</v>
      </c>
      <c r="L36" s="3" t="s">
        <v>200</v>
      </c>
      <c r="M36" s="3" t="s">
        <v>200</v>
      </c>
      <c r="N36" s="3"/>
      <c r="O36" s="3"/>
    </row>
    <row r="37" spans="1:15" x14ac:dyDescent="0.25">
      <c r="A37" s="3" t="s">
        <v>228</v>
      </c>
      <c r="B37" s="3" t="s">
        <v>240</v>
      </c>
      <c r="C37" s="3" t="s">
        <v>200</v>
      </c>
      <c r="D37" s="3" t="s">
        <v>200</v>
      </c>
      <c r="E37" s="3" t="s">
        <v>200</v>
      </c>
      <c r="F37" s="3" t="s">
        <v>200</v>
      </c>
      <c r="G37" s="3" t="s">
        <v>200</v>
      </c>
      <c r="H37" s="3" t="s">
        <v>200</v>
      </c>
      <c r="I37" s="3" t="s">
        <v>200</v>
      </c>
      <c r="J37" s="3">
        <v>6</v>
      </c>
      <c r="K37" s="3" t="s">
        <v>200</v>
      </c>
      <c r="L37" s="3" t="s">
        <v>200</v>
      </c>
      <c r="M37" s="3" t="s">
        <v>200</v>
      </c>
      <c r="N37" s="3"/>
      <c r="O37" s="3"/>
    </row>
    <row r="38" spans="1:15" x14ac:dyDescent="0.25">
      <c r="A38" s="3" t="s">
        <v>228</v>
      </c>
      <c r="B38" s="3" t="s">
        <v>241</v>
      </c>
      <c r="C38" s="3" t="s">
        <v>200</v>
      </c>
      <c r="D38" s="3" t="s">
        <v>200</v>
      </c>
      <c r="E38" s="3" t="s">
        <v>200</v>
      </c>
      <c r="F38" s="3" t="s">
        <v>200</v>
      </c>
      <c r="G38" s="3">
        <v>36.93</v>
      </c>
      <c r="H38" s="3" t="s">
        <v>200</v>
      </c>
      <c r="I38" s="3" t="s">
        <v>200</v>
      </c>
      <c r="J38" s="3" t="s">
        <v>200</v>
      </c>
      <c r="K38" s="3" t="s">
        <v>200</v>
      </c>
      <c r="L38" s="3" t="s">
        <v>200</v>
      </c>
      <c r="M38" s="3" t="s">
        <v>200</v>
      </c>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320</v>
      </c>
    </row>
    <row r="5" spans="1:15" ht="21" x14ac:dyDescent="0.35">
      <c r="A5" s="7" t="s">
        <v>180</v>
      </c>
    </row>
    <row r="6" spans="1:15" x14ac:dyDescent="0.25">
      <c r="A6" t="s">
        <v>311</v>
      </c>
    </row>
    <row r="7" spans="1:15" x14ac:dyDescent="0.25">
      <c r="A7" t="s">
        <v>321</v>
      </c>
    </row>
    <row r="8" spans="1:15" x14ac:dyDescent="0.25">
      <c r="A8" t="s">
        <v>334</v>
      </c>
    </row>
    <row r="9" spans="1:15" x14ac:dyDescent="0.25">
      <c r="A9" t="s">
        <v>337</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97.43</v>
      </c>
      <c r="H14" s="3" t="s">
        <v>200</v>
      </c>
      <c r="I14" s="3" t="s">
        <v>200</v>
      </c>
      <c r="J14" s="3" t="s">
        <v>200</v>
      </c>
      <c r="K14" s="3" t="s">
        <v>200</v>
      </c>
      <c r="L14" s="3" t="s">
        <v>200</v>
      </c>
      <c r="M14" s="3" t="s">
        <v>200</v>
      </c>
      <c r="N14" s="3"/>
      <c r="O14" s="3"/>
    </row>
    <row r="15" spans="1:15" x14ac:dyDescent="0.25">
      <c r="A15" s="3" t="s">
        <v>198</v>
      </c>
      <c r="B15" s="3" t="s">
        <v>201</v>
      </c>
      <c r="C15" s="3" t="s">
        <v>200</v>
      </c>
      <c r="D15" s="3" t="s">
        <v>200</v>
      </c>
      <c r="E15" s="3" t="s">
        <v>200</v>
      </c>
      <c r="F15" s="3" t="s">
        <v>200</v>
      </c>
      <c r="G15" s="3">
        <v>62.78</v>
      </c>
      <c r="H15" s="3" t="s">
        <v>200</v>
      </c>
      <c r="I15" s="3" t="s">
        <v>200</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v>60.38</v>
      </c>
      <c r="H16" s="3" t="s">
        <v>200</v>
      </c>
      <c r="I16" s="3" t="s">
        <v>200</v>
      </c>
      <c r="J16" s="3" t="s">
        <v>200</v>
      </c>
      <c r="K16" s="3" t="s">
        <v>200</v>
      </c>
      <c r="L16" s="3" t="s">
        <v>200</v>
      </c>
      <c r="M16" s="3" t="s">
        <v>200</v>
      </c>
      <c r="N16" s="3"/>
      <c r="O16" s="3"/>
    </row>
    <row r="17" spans="1:15" x14ac:dyDescent="0.25">
      <c r="A17" s="3" t="s">
        <v>198</v>
      </c>
      <c r="B17" s="3" t="s">
        <v>203</v>
      </c>
      <c r="C17" s="3" t="s">
        <v>200</v>
      </c>
      <c r="D17" s="3" t="s">
        <v>200</v>
      </c>
      <c r="E17" s="3" t="s">
        <v>200</v>
      </c>
      <c r="F17" s="3" t="s">
        <v>200</v>
      </c>
      <c r="G17" s="3">
        <v>72.959999999999994</v>
      </c>
      <c r="H17" s="3" t="s">
        <v>200</v>
      </c>
      <c r="I17" s="3" t="s">
        <v>200</v>
      </c>
      <c r="J17" s="3" t="s">
        <v>200</v>
      </c>
      <c r="K17" s="3" t="s">
        <v>200</v>
      </c>
      <c r="L17" s="3" t="s">
        <v>200</v>
      </c>
      <c r="M17" s="3" t="s">
        <v>200</v>
      </c>
      <c r="N17" s="3"/>
      <c r="O17" s="3"/>
    </row>
    <row r="18" spans="1:15" x14ac:dyDescent="0.25">
      <c r="A18" s="3" t="s">
        <v>198</v>
      </c>
      <c r="B18" s="3" t="s">
        <v>204</v>
      </c>
      <c r="C18" s="3" t="s">
        <v>200</v>
      </c>
      <c r="D18" s="3" t="s">
        <v>200</v>
      </c>
      <c r="E18" s="3" t="s">
        <v>200</v>
      </c>
      <c r="F18" s="3" t="s">
        <v>200</v>
      </c>
      <c r="G18" s="3" t="s">
        <v>200</v>
      </c>
      <c r="H18" s="3" t="s">
        <v>200</v>
      </c>
      <c r="I18" s="3" t="s">
        <v>200</v>
      </c>
      <c r="J18" s="3" t="s">
        <v>200</v>
      </c>
      <c r="K18" s="3">
        <v>0.3</v>
      </c>
      <c r="L18" s="3" t="s">
        <v>200</v>
      </c>
      <c r="M18" s="3" t="s">
        <v>200</v>
      </c>
      <c r="N18" s="3"/>
      <c r="O18" s="3"/>
    </row>
    <row r="19" spans="1:15" x14ac:dyDescent="0.25">
      <c r="A19" s="3" t="s">
        <v>207</v>
      </c>
      <c r="B19" s="3" t="s">
        <v>210</v>
      </c>
      <c r="C19" s="3" t="s">
        <v>200</v>
      </c>
      <c r="D19" s="3" t="s">
        <v>200</v>
      </c>
      <c r="E19" s="3" t="s">
        <v>200</v>
      </c>
      <c r="F19" s="3" t="s">
        <v>200</v>
      </c>
      <c r="G19" s="3" t="s">
        <v>200</v>
      </c>
      <c r="H19" s="3" t="s">
        <v>200</v>
      </c>
      <c r="I19" s="3">
        <v>36.299999999999997</v>
      </c>
      <c r="J19" s="3" t="s">
        <v>200</v>
      </c>
      <c r="K19" s="3">
        <v>40.700000000000003</v>
      </c>
      <c r="L19" s="3" t="s">
        <v>200</v>
      </c>
      <c r="M19" s="3" t="s">
        <v>200</v>
      </c>
      <c r="N19" s="3"/>
      <c r="O19" s="3"/>
    </row>
    <row r="20" spans="1:15" x14ac:dyDescent="0.25">
      <c r="A20" s="3" t="s">
        <v>207</v>
      </c>
      <c r="B20" s="3" t="s">
        <v>211</v>
      </c>
      <c r="C20" s="3" t="s">
        <v>200</v>
      </c>
      <c r="D20" s="3" t="s">
        <v>200</v>
      </c>
      <c r="E20" s="3" t="s">
        <v>200</v>
      </c>
      <c r="F20" s="3" t="s">
        <v>200</v>
      </c>
      <c r="G20" s="3" t="s">
        <v>200</v>
      </c>
      <c r="H20" s="3" t="s">
        <v>200</v>
      </c>
      <c r="I20" s="3" t="s">
        <v>200</v>
      </c>
      <c r="J20" s="3" t="s">
        <v>200</v>
      </c>
      <c r="K20" s="3">
        <v>2.8</v>
      </c>
      <c r="L20" s="3" t="s">
        <v>200</v>
      </c>
      <c r="M20" s="3" t="s">
        <v>200</v>
      </c>
      <c r="N20" s="3"/>
      <c r="O20" s="3"/>
    </row>
    <row r="21" spans="1:15" x14ac:dyDescent="0.25">
      <c r="A21" s="3" t="s">
        <v>207</v>
      </c>
      <c r="B21" s="3" t="s">
        <v>216</v>
      </c>
      <c r="C21" s="3" t="s">
        <v>200</v>
      </c>
      <c r="D21" s="3" t="s">
        <v>200</v>
      </c>
      <c r="E21" s="3" t="s">
        <v>200</v>
      </c>
      <c r="F21" s="3" t="s">
        <v>200</v>
      </c>
      <c r="G21" s="3">
        <v>23.4</v>
      </c>
      <c r="H21" s="3">
        <v>21.9</v>
      </c>
      <c r="I21" s="3" t="s">
        <v>200</v>
      </c>
      <c r="J21" s="3" t="s">
        <v>200</v>
      </c>
      <c r="K21" s="3" t="s">
        <v>200</v>
      </c>
      <c r="L21" s="3" t="s">
        <v>200</v>
      </c>
      <c r="M21" s="3" t="s">
        <v>200</v>
      </c>
      <c r="N21" s="3"/>
      <c r="O21" s="3"/>
    </row>
    <row r="22" spans="1:15" x14ac:dyDescent="0.25">
      <c r="A22" s="3" t="s">
        <v>207</v>
      </c>
      <c r="B22" s="3" t="s">
        <v>217</v>
      </c>
      <c r="C22" s="3" t="s">
        <v>200</v>
      </c>
      <c r="D22" s="3" t="s">
        <v>200</v>
      </c>
      <c r="E22" s="3" t="s">
        <v>200</v>
      </c>
      <c r="F22" s="3" t="s">
        <v>200</v>
      </c>
      <c r="G22" s="3" t="s">
        <v>200</v>
      </c>
      <c r="H22" s="3" t="s">
        <v>200</v>
      </c>
      <c r="I22" s="3">
        <v>35.89696</v>
      </c>
      <c r="J22" s="3" t="s">
        <v>200</v>
      </c>
      <c r="K22" s="3" t="s">
        <v>200</v>
      </c>
      <c r="L22" s="3" t="s">
        <v>200</v>
      </c>
      <c r="M22" s="3" t="s">
        <v>200</v>
      </c>
      <c r="N22" s="3"/>
      <c r="O22" s="3"/>
    </row>
    <row r="23" spans="1:15" x14ac:dyDescent="0.25">
      <c r="A23" s="3" t="s">
        <v>218</v>
      </c>
      <c r="B23" s="3" t="s">
        <v>220</v>
      </c>
      <c r="C23" s="3" t="s">
        <v>200</v>
      </c>
      <c r="D23" s="3">
        <v>9.6109100000000005</v>
      </c>
      <c r="E23" s="3" t="s">
        <v>200</v>
      </c>
      <c r="F23" s="3" t="s">
        <v>200</v>
      </c>
      <c r="G23" s="3" t="s">
        <v>200</v>
      </c>
      <c r="H23" s="3">
        <v>15.63435</v>
      </c>
      <c r="I23" s="3" t="s">
        <v>200</v>
      </c>
      <c r="J23" s="3" t="s">
        <v>200</v>
      </c>
      <c r="K23" s="3" t="s">
        <v>200</v>
      </c>
      <c r="L23" s="3" t="s">
        <v>200</v>
      </c>
      <c r="M23" s="3" t="s">
        <v>200</v>
      </c>
      <c r="N23" s="3"/>
      <c r="O23" s="3"/>
    </row>
    <row r="24" spans="1:15" x14ac:dyDescent="0.25">
      <c r="A24" s="3" t="s">
        <v>218</v>
      </c>
      <c r="B24" s="3" t="s">
        <v>221</v>
      </c>
      <c r="C24" s="3" t="s">
        <v>200</v>
      </c>
      <c r="D24" s="3">
        <v>11.772080000000001</v>
      </c>
      <c r="E24" s="3" t="s">
        <v>200</v>
      </c>
      <c r="F24" s="3" t="s">
        <v>200</v>
      </c>
      <c r="G24" s="3" t="s">
        <v>200</v>
      </c>
      <c r="H24" s="3" t="s">
        <v>200</v>
      </c>
      <c r="I24" s="3" t="s">
        <v>200</v>
      </c>
      <c r="J24" s="3" t="s">
        <v>200</v>
      </c>
      <c r="K24" s="3" t="s">
        <v>200</v>
      </c>
      <c r="L24" s="3" t="s">
        <v>200</v>
      </c>
      <c r="M24" s="3" t="s">
        <v>200</v>
      </c>
      <c r="N24" s="3"/>
      <c r="O24" s="3"/>
    </row>
    <row r="25" spans="1:15" x14ac:dyDescent="0.25">
      <c r="A25" s="3" t="s">
        <v>222</v>
      </c>
      <c r="B25" s="3" t="s">
        <v>224</v>
      </c>
      <c r="C25" s="3" t="s">
        <v>200</v>
      </c>
      <c r="D25" s="3">
        <v>26.778690000000001</v>
      </c>
      <c r="E25" s="3" t="s">
        <v>200</v>
      </c>
      <c r="F25" s="3" t="s">
        <v>200</v>
      </c>
      <c r="G25" s="3" t="s">
        <v>200</v>
      </c>
      <c r="H25" s="3" t="s">
        <v>200</v>
      </c>
      <c r="I25" s="3" t="s">
        <v>200</v>
      </c>
      <c r="J25" s="3" t="s">
        <v>200</v>
      </c>
      <c r="K25" s="3" t="s">
        <v>200</v>
      </c>
      <c r="L25" s="3" t="s">
        <v>200</v>
      </c>
      <c r="M25" s="3" t="s">
        <v>200</v>
      </c>
      <c r="N25" s="3"/>
      <c r="O25" s="3"/>
    </row>
    <row r="26" spans="1:15" x14ac:dyDescent="0.25">
      <c r="A26" s="3" t="s">
        <v>222</v>
      </c>
      <c r="B26" s="3" t="s">
        <v>226</v>
      </c>
      <c r="C26" s="3" t="s">
        <v>200</v>
      </c>
      <c r="D26" s="3" t="s">
        <v>200</v>
      </c>
      <c r="E26" s="3" t="s">
        <v>200</v>
      </c>
      <c r="F26" s="3" t="s">
        <v>200</v>
      </c>
      <c r="G26" s="3" t="s">
        <v>200</v>
      </c>
      <c r="H26" s="3" t="s">
        <v>200</v>
      </c>
      <c r="I26" s="3" t="s">
        <v>200</v>
      </c>
      <c r="J26" s="3" t="s">
        <v>200</v>
      </c>
      <c r="K26" s="3">
        <v>0.6</v>
      </c>
      <c r="L26" s="3" t="s">
        <v>200</v>
      </c>
      <c r="M26" s="3" t="s">
        <v>200</v>
      </c>
      <c r="N26" s="3"/>
      <c r="O26" s="3"/>
    </row>
    <row r="27" spans="1:15" x14ac:dyDescent="0.25">
      <c r="A27" s="3" t="s">
        <v>222</v>
      </c>
      <c r="B27" s="3" t="s">
        <v>227</v>
      </c>
      <c r="C27" s="3" t="s">
        <v>200</v>
      </c>
      <c r="D27" s="3" t="s">
        <v>200</v>
      </c>
      <c r="E27" s="3" t="s">
        <v>200</v>
      </c>
      <c r="F27" s="3" t="s">
        <v>200</v>
      </c>
      <c r="G27" s="3" t="s">
        <v>200</v>
      </c>
      <c r="H27" s="3" t="s">
        <v>200</v>
      </c>
      <c r="I27" s="3" t="s">
        <v>200</v>
      </c>
      <c r="J27" s="3" t="s">
        <v>200</v>
      </c>
      <c r="K27" s="3" t="s">
        <v>200</v>
      </c>
      <c r="L27" s="3">
        <v>5.8</v>
      </c>
      <c r="M27" s="3" t="s">
        <v>200</v>
      </c>
      <c r="N27" s="3"/>
      <c r="O27" s="3"/>
    </row>
    <row r="28" spans="1:15" x14ac:dyDescent="0.25">
      <c r="A28" s="3" t="s">
        <v>228</v>
      </c>
      <c r="B28" s="3" t="s">
        <v>229</v>
      </c>
      <c r="C28" s="3" t="s">
        <v>200</v>
      </c>
      <c r="D28" s="3" t="s">
        <v>200</v>
      </c>
      <c r="E28" s="3" t="s">
        <v>200</v>
      </c>
      <c r="F28" s="3" t="s">
        <v>200</v>
      </c>
      <c r="G28" s="3">
        <v>31.36</v>
      </c>
      <c r="H28" s="3" t="s">
        <v>200</v>
      </c>
      <c r="I28" s="3" t="s">
        <v>200</v>
      </c>
      <c r="J28" s="3" t="s">
        <v>200</v>
      </c>
      <c r="K28" s="3" t="s">
        <v>200</v>
      </c>
      <c r="L28" s="3" t="s">
        <v>200</v>
      </c>
      <c r="M28" s="3" t="s">
        <v>200</v>
      </c>
      <c r="N28" s="3"/>
      <c r="O28" s="3"/>
    </row>
    <row r="29" spans="1:15" x14ac:dyDescent="0.25">
      <c r="A29" s="3" t="s">
        <v>228</v>
      </c>
      <c r="B29" s="3" t="s">
        <v>230</v>
      </c>
      <c r="C29" s="3" t="s">
        <v>200</v>
      </c>
      <c r="D29" s="3" t="s">
        <v>200</v>
      </c>
      <c r="E29" s="3" t="s">
        <v>200</v>
      </c>
      <c r="F29" s="3" t="s">
        <v>200</v>
      </c>
      <c r="G29" s="3">
        <v>61.04</v>
      </c>
      <c r="H29" s="3" t="s">
        <v>200</v>
      </c>
      <c r="I29" s="3" t="s">
        <v>200</v>
      </c>
      <c r="J29" s="3" t="s">
        <v>200</v>
      </c>
      <c r="K29" s="3" t="s">
        <v>200</v>
      </c>
      <c r="L29" s="3" t="s">
        <v>200</v>
      </c>
      <c r="M29" s="3" t="s">
        <v>200</v>
      </c>
      <c r="N29" s="3"/>
      <c r="O29" s="3"/>
    </row>
    <row r="30" spans="1:15" x14ac:dyDescent="0.25">
      <c r="A30" s="3" t="s">
        <v>228</v>
      </c>
      <c r="B30" s="3" t="s">
        <v>232</v>
      </c>
      <c r="C30" s="3" t="s">
        <v>200</v>
      </c>
      <c r="D30" s="3" t="s">
        <v>200</v>
      </c>
      <c r="E30" s="3" t="s">
        <v>200</v>
      </c>
      <c r="F30" s="3" t="s">
        <v>200</v>
      </c>
      <c r="G30" s="3">
        <v>38.380000000000003</v>
      </c>
      <c r="H30" s="3" t="s">
        <v>200</v>
      </c>
      <c r="I30" s="3" t="s">
        <v>200</v>
      </c>
      <c r="J30" s="3" t="s">
        <v>200</v>
      </c>
      <c r="K30" s="3" t="s">
        <v>200</v>
      </c>
      <c r="L30" s="3" t="s">
        <v>200</v>
      </c>
      <c r="M30" s="3" t="s">
        <v>200</v>
      </c>
      <c r="N30" s="3"/>
      <c r="O30" s="3"/>
    </row>
    <row r="31" spans="1:15" x14ac:dyDescent="0.25">
      <c r="A31" s="3" t="s">
        <v>228</v>
      </c>
      <c r="B31" s="3" t="s">
        <v>233</v>
      </c>
      <c r="C31" s="3" t="s">
        <v>200</v>
      </c>
      <c r="D31" s="3" t="s">
        <v>200</v>
      </c>
      <c r="E31" s="3" t="s">
        <v>200</v>
      </c>
      <c r="F31" s="3" t="s">
        <v>200</v>
      </c>
      <c r="G31" s="3" t="s">
        <v>200</v>
      </c>
      <c r="H31" s="3" t="s">
        <v>200</v>
      </c>
      <c r="I31" s="3" t="s">
        <v>200</v>
      </c>
      <c r="J31" s="3" t="s">
        <v>200</v>
      </c>
      <c r="K31" s="3">
        <v>3.4</v>
      </c>
      <c r="L31" s="3" t="s">
        <v>200</v>
      </c>
      <c r="M31" s="3" t="s">
        <v>200</v>
      </c>
      <c r="N31" s="3"/>
      <c r="O31" s="3"/>
    </row>
    <row r="32" spans="1:15" x14ac:dyDescent="0.25">
      <c r="A32" s="3" t="s">
        <v>228</v>
      </c>
      <c r="B32" s="3" t="s">
        <v>234</v>
      </c>
      <c r="C32" s="3" t="s">
        <v>200</v>
      </c>
      <c r="D32" s="3" t="s">
        <v>200</v>
      </c>
      <c r="E32" s="3" t="s">
        <v>200</v>
      </c>
      <c r="F32" s="3" t="s">
        <v>200</v>
      </c>
      <c r="G32" s="3" t="s">
        <v>200</v>
      </c>
      <c r="H32" s="3" t="s">
        <v>200</v>
      </c>
      <c r="I32" s="3" t="s">
        <v>200</v>
      </c>
      <c r="J32" s="3">
        <v>10.7</v>
      </c>
      <c r="K32" s="3" t="s">
        <v>200</v>
      </c>
      <c r="L32" s="3" t="s">
        <v>200</v>
      </c>
      <c r="M32" s="3" t="s">
        <v>200</v>
      </c>
      <c r="N32" s="3"/>
      <c r="O32" s="3"/>
    </row>
    <row r="33" spans="1:15" x14ac:dyDescent="0.25">
      <c r="A33" s="3" t="s">
        <v>228</v>
      </c>
      <c r="B33" s="3" t="s">
        <v>237</v>
      </c>
      <c r="C33" s="3" t="s">
        <v>200</v>
      </c>
      <c r="D33" s="3" t="s">
        <v>200</v>
      </c>
      <c r="E33" s="3" t="s">
        <v>200</v>
      </c>
      <c r="F33" s="3" t="s">
        <v>200</v>
      </c>
      <c r="G33" s="3" t="s">
        <v>200</v>
      </c>
      <c r="H33" s="3" t="s">
        <v>200</v>
      </c>
      <c r="I33" s="3">
        <v>2.4</v>
      </c>
      <c r="J33" s="3" t="s">
        <v>200</v>
      </c>
      <c r="K33" s="3" t="s">
        <v>200</v>
      </c>
      <c r="L33" s="3" t="s">
        <v>200</v>
      </c>
      <c r="M33" s="3" t="s">
        <v>200</v>
      </c>
      <c r="N33" s="3"/>
      <c r="O33" s="3"/>
    </row>
    <row r="34" spans="1:15" x14ac:dyDescent="0.25">
      <c r="A34" s="3" t="s">
        <v>228</v>
      </c>
      <c r="B34" s="3" t="s">
        <v>238</v>
      </c>
      <c r="C34" s="3" t="s">
        <v>200</v>
      </c>
      <c r="D34" s="3" t="s">
        <v>200</v>
      </c>
      <c r="E34" s="3" t="s">
        <v>200</v>
      </c>
      <c r="F34" s="3" t="s">
        <v>200</v>
      </c>
      <c r="G34" s="3">
        <v>30.59</v>
      </c>
      <c r="H34" s="3" t="s">
        <v>200</v>
      </c>
      <c r="I34" s="3" t="s">
        <v>200</v>
      </c>
      <c r="J34" s="3" t="s">
        <v>200</v>
      </c>
      <c r="K34" s="3" t="s">
        <v>200</v>
      </c>
      <c r="L34" s="3" t="s">
        <v>200</v>
      </c>
      <c r="M34" s="3" t="s">
        <v>200</v>
      </c>
      <c r="N34" s="3"/>
      <c r="O34" s="3"/>
    </row>
    <row r="35" spans="1:15" x14ac:dyDescent="0.25">
      <c r="A35" s="3" t="s">
        <v>228</v>
      </c>
      <c r="B35" s="3" t="s">
        <v>253</v>
      </c>
      <c r="C35" s="3" t="s">
        <v>200</v>
      </c>
      <c r="D35" s="3" t="s">
        <v>200</v>
      </c>
      <c r="E35" s="3" t="s">
        <v>200</v>
      </c>
      <c r="F35" s="3" t="s">
        <v>200</v>
      </c>
      <c r="G35" s="3" t="s">
        <v>200</v>
      </c>
      <c r="H35" s="3" t="s">
        <v>200</v>
      </c>
      <c r="I35" s="3" t="s">
        <v>200</v>
      </c>
      <c r="J35" s="3">
        <v>9.2200000000000006</v>
      </c>
      <c r="K35" s="3" t="s">
        <v>200</v>
      </c>
      <c r="L35" s="3" t="s">
        <v>200</v>
      </c>
      <c r="M35" s="3" t="s">
        <v>200</v>
      </c>
      <c r="N35" s="3"/>
      <c r="O35" s="3"/>
    </row>
    <row r="36" spans="1:15" x14ac:dyDescent="0.25">
      <c r="A36" s="3" t="s">
        <v>228</v>
      </c>
      <c r="B36" s="3" t="s">
        <v>239</v>
      </c>
      <c r="C36" s="3" t="s">
        <v>200</v>
      </c>
      <c r="D36" s="3" t="s">
        <v>200</v>
      </c>
      <c r="E36" s="3" t="s">
        <v>200</v>
      </c>
      <c r="F36" s="3" t="s">
        <v>200</v>
      </c>
      <c r="G36" s="3">
        <v>66.48</v>
      </c>
      <c r="H36" s="3" t="s">
        <v>200</v>
      </c>
      <c r="I36" s="3" t="s">
        <v>200</v>
      </c>
      <c r="J36" s="3" t="s">
        <v>200</v>
      </c>
      <c r="K36" s="3" t="s">
        <v>200</v>
      </c>
      <c r="L36" s="3" t="s">
        <v>200</v>
      </c>
      <c r="M36" s="3" t="s">
        <v>200</v>
      </c>
      <c r="N36" s="3"/>
      <c r="O36" s="3"/>
    </row>
    <row r="37" spans="1:15" x14ac:dyDescent="0.25">
      <c r="A37" s="3" t="s">
        <v>228</v>
      </c>
      <c r="B37" s="3" t="s">
        <v>240</v>
      </c>
      <c r="C37" s="3" t="s">
        <v>200</v>
      </c>
      <c r="D37" s="3" t="s">
        <v>200</v>
      </c>
      <c r="E37" s="3" t="s">
        <v>200</v>
      </c>
      <c r="F37" s="3" t="s">
        <v>200</v>
      </c>
      <c r="G37" s="3" t="s">
        <v>200</v>
      </c>
      <c r="H37" s="3" t="s">
        <v>200</v>
      </c>
      <c r="I37" s="3" t="s">
        <v>200</v>
      </c>
      <c r="J37" s="3">
        <v>5.2</v>
      </c>
      <c r="K37" s="3" t="s">
        <v>200</v>
      </c>
      <c r="L37" s="3" t="s">
        <v>200</v>
      </c>
      <c r="M37" s="3" t="s">
        <v>200</v>
      </c>
      <c r="N37" s="3"/>
      <c r="O37" s="3"/>
    </row>
    <row r="38" spans="1:15" x14ac:dyDescent="0.25">
      <c r="A38" s="3" t="s">
        <v>228</v>
      </c>
      <c r="B38" s="3" t="s">
        <v>241</v>
      </c>
      <c r="C38" s="3" t="s">
        <v>200</v>
      </c>
      <c r="D38" s="3" t="s">
        <v>200</v>
      </c>
      <c r="E38" s="3" t="s">
        <v>200</v>
      </c>
      <c r="F38" s="3" t="s">
        <v>200</v>
      </c>
      <c r="G38" s="3">
        <v>43.1</v>
      </c>
      <c r="H38" s="3" t="s">
        <v>200</v>
      </c>
      <c r="I38" s="3" t="s">
        <v>200</v>
      </c>
      <c r="J38" s="3" t="s">
        <v>200</v>
      </c>
      <c r="K38" s="3" t="s">
        <v>200</v>
      </c>
      <c r="L38" s="3" t="s">
        <v>200</v>
      </c>
      <c r="M38" s="3" t="s">
        <v>200</v>
      </c>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320</v>
      </c>
    </row>
    <row r="5" spans="1:15" ht="21" x14ac:dyDescent="0.35">
      <c r="A5" s="7" t="s">
        <v>180</v>
      </c>
    </row>
    <row r="6" spans="1:15" x14ac:dyDescent="0.25">
      <c r="A6" t="s">
        <v>311</v>
      </c>
    </row>
    <row r="7" spans="1:15" x14ac:dyDescent="0.25">
      <c r="A7" t="s">
        <v>321</v>
      </c>
    </row>
    <row r="8" spans="1:15" x14ac:dyDescent="0.25">
      <c r="A8" t="s">
        <v>338</v>
      </c>
    </row>
    <row r="9" spans="1:15" x14ac:dyDescent="0.25">
      <c r="A9" t="s">
        <v>339</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39.9</v>
      </c>
      <c r="H14" s="3" t="s">
        <v>200</v>
      </c>
      <c r="I14" s="3" t="s">
        <v>200</v>
      </c>
      <c r="J14" s="3" t="s">
        <v>200</v>
      </c>
      <c r="K14" s="3" t="s">
        <v>200</v>
      </c>
      <c r="L14" s="3" t="s">
        <v>200</v>
      </c>
      <c r="M14" s="3" t="s">
        <v>200</v>
      </c>
      <c r="N14" s="3"/>
      <c r="O14" s="3"/>
    </row>
    <row r="15" spans="1:15" x14ac:dyDescent="0.25">
      <c r="A15" s="3" t="s">
        <v>198</v>
      </c>
      <c r="B15" s="3" t="s">
        <v>201</v>
      </c>
      <c r="C15" s="3" t="s">
        <v>200</v>
      </c>
      <c r="D15" s="3" t="s">
        <v>200</v>
      </c>
      <c r="E15" s="3" t="s">
        <v>200</v>
      </c>
      <c r="F15" s="3" t="s">
        <v>200</v>
      </c>
      <c r="G15" s="3">
        <v>11.8</v>
      </c>
      <c r="H15" s="3" t="s">
        <v>200</v>
      </c>
      <c r="I15" s="3" t="s">
        <v>200</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v>3</v>
      </c>
      <c r="H16" s="3" t="s">
        <v>200</v>
      </c>
      <c r="I16" s="3" t="s">
        <v>200</v>
      </c>
      <c r="J16" s="3" t="s">
        <v>200</v>
      </c>
      <c r="K16" s="3" t="s">
        <v>200</v>
      </c>
      <c r="L16" s="3" t="s">
        <v>200</v>
      </c>
      <c r="M16" s="3" t="s">
        <v>200</v>
      </c>
      <c r="N16" s="3"/>
      <c r="O16" s="3"/>
    </row>
    <row r="17" spans="1:15" x14ac:dyDescent="0.25">
      <c r="A17" s="3" t="s">
        <v>198</v>
      </c>
      <c r="B17" s="3" t="s">
        <v>203</v>
      </c>
      <c r="C17" s="3" t="s">
        <v>200</v>
      </c>
      <c r="D17" s="3" t="s">
        <v>200</v>
      </c>
      <c r="E17" s="3" t="s">
        <v>200</v>
      </c>
      <c r="F17" s="3" t="s">
        <v>200</v>
      </c>
      <c r="G17" s="3">
        <v>5.9</v>
      </c>
      <c r="H17" s="3" t="s">
        <v>200</v>
      </c>
      <c r="I17" s="3" t="s">
        <v>200</v>
      </c>
      <c r="J17" s="3" t="s">
        <v>200</v>
      </c>
      <c r="K17" s="3" t="s">
        <v>200</v>
      </c>
      <c r="L17" s="3" t="s">
        <v>200</v>
      </c>
      <c r="M17" s="3" t="s">
        <v>200</v>
      </c>
      <c r="N17" s="3"/>
      <c r="O17" s="3"/>
    </row>
    <row r="18" spans="1:15" x14ac:dyDescent="0.25">
      <c r="A18" s="3" t="s">
        <v>207</v>
      </c>
      <c r="B18" s="3" t="s">
        <v>211</v>
      </c>
      <c r="C18" s="3" t="s">
        <v>200</v>
      </c>
      <c r="D18" s="3" t="s">
        <v>200</v>
      </c>
      <c r="E18" s="3" t="s">
        <v>200</v>
      </c>
      <c r="F18" s="3" t="s">
        <v>200</v>
      </c>
      <c r="G18" s="3">
        <v>4.7</v>
      </c>
      <c r="H18" s="3" t="s">
        <v>200</v>
      </c>
      <c r="I18" s="3" t="s">
        <v>200</v>
      </c>
      <c r="J18" s="3" t="s">
        <v>200</v>
      </c>
      <c r="K18" s="3" t="s">
        <v>200</v>
      </c>
      <c r="L18" s="3" t="s">
        <v>200</v>
      </c>
      <c r="M18" s="3" t="s">
        <v>200</v>
      </c>
      <c r="N18" s="3"/>
      <c r="O18" s="3"/>
    </row>
    <row r="19" spans="1:15" x14ac:dyDescent="0.25">
      <c r="A19" s="3" t="s">
        <v>207</v>
      </c>
      <c r="B19" s="3" t="s">
        <v>212</v>
      </c>
      <c r="C19" s="3" t="s">
        <v>200</v>
      </c>
      <c r="D19" s="3" t="s">
        <v>200</v>
      </c>
      <c r="E19" s="3" t="s">
        <v>200</v>
      </c>
      <c r="F19" s="3">
        <v>78</v>
      </c>
      <c r="G19" s="3" t="s">
        <v>200</v>
      </c>
      <c r="H19" s="3" t="s">
        <v>200</v>
      </c>
      <c r="I19" s="3" t="s">
        <v>200</v>
      </c>
      <c r="J19" s="3" t="s">
        <v>200</v>
      </c>
      <c r="K19" s="3" t="s">
        <v>200</v>
      </c>
      <c r="L19" s="3" t="s">
        <v>200</v>
      </c>
      <c r="M19" s="3" t="s">
        <v>200</v>
      </c>
      <c r="N19" s="3"/>
      <c r="O19" s="3"/>
    </row>
    <row r="20" spans="1:15" x14ac:dyDescent="0.25">
      <c r="A20" s="3" t="s">
        <v>207</v>
      </c>
      <c r="B20" s="3" t="s">
        <v>216</v>
      </c>
      <c r="C20" s="3" t="s">
        <v>200</v>
      </c>
      <c r="D20" s="3" t="s">
        <v>200</v>
      </c>
      <c r="E20" s="3" t="s">
        <v>200</v>
      </c>
      <c r="F20" s="3" t="s">
        <v>200</v>
      </c>
      <c r="G20" s="3" t="s">
        <v>200</v>
      </c>
      <c r="H20" s="3">
        <v>52.6</v>
      </c>
      <c r="I20" s="3" t="s">
        <v>200</v>
      </c>
      <c r="J20" s="3" t="s">
        <v>200</v>
      </c>
      <c r="K20" s="3" t="s">
        <v>200</v>
      </c>
      <c r="L20" s="3" t="s">
        <v>200</v>
      </c>
      <c r="M20" s="3" t="s">
        <v>200</v>
      </c>
      <c r="N20" s="3"/>
      <c r="O20" s="3"/>
    </row>
    <row r="21" spans="1:15" x14ac:dyDescent="0.25">
      <c r="A21" s="3" t="s">
        <v>222</v>
      </c>
      <c r="B21" s="3" t="s">
        <v>224</v>
      </c>
      <c r="C21" s="3" t="s">
        <v>200</v>
      </c>
      <c r="D21" s="3" t="s">
        <v>200</v>
      </c>
      <c r="E21" s="3" t="s">
        <v>200</v>
      </c>
      <c r="F21" s="3">
        <v>64.7</v>
      </c>
      <c r="G21" s="3" t="s">
        <v>200</v>
      </c>
      <c r="H21" s="3" t="s">
        <v>200</v>
      </c>
      <c r="I21" s="3" t="s">
        <v>200</v>
      </c>
      <c r="J21" s="3" t="s">
        <v>200</v>
      </c>
      <c r="K21" s="3" t="s">
        <v>200</v>
      </c>
      <c r="L21" s="3" t="s">
        <v>200</v>
      </c>
      <c r="M21" s="3" t="s">
        <v>200</v>
      </c>
      <c r="N21" s="3"/>
      <c r="O21" s="3"/>
    </row>
    <row r="22" spans="1:15" x14ac:dyDescent="0.25">
      <c r="A22" s="3" t="s">
        <v>222</v>
      </c>
      <c r="B22" s="3" t="s">
        <v>250</v>
      </c>
      <c r="C22" s="3" t="s">
        <v>200</v>
      </c>
      <c r="D22" s="3" t="s">
        <v>200</v>
      </c>
      <c r="E22" s="3" t="s">
        <v>200</v>
      </c>
      <c r="F22" s="3">
        <v>6.4</v>
      </c>
      <c r="G22" s="3" t="s">
        <v>200</v>
      </c>
      <c r="H22" s="3" t="s">
        <v>200</v>
      </c>
      <c r="I22" s="3" t="s">
        <v>200</v>
      </c>
      <c r="J22" s="3" t="s">
        <v>200</v>
      </c>
      <c r="K22" s="3" t="s">
        <v>200</v>
      </c>
      <c r="L22" s="3" t="s">
        <v>200</v>
      </c>
      <c r="M22" s="3" t="s">
        <v>200</v>
      </c>
      <c r="N22" s="3"/>
      <c r="O22" s="3"/>
    </row>
    <row r="23" spans="1:15" x14ac:dyDescent="0.25">
      <c r="A23" s="3" t="s">
        <v>222</v>
      </c>
      <c r="B23" s="3" t="s">
        <v>266</v>
      </c>
      <c r="C23" s="3" t="s">
        <v>200</v>
      </c>
      <c r="D23" s="3" t="s">
        <v>200</v>
      </c>
      <c r="E23" s="3" t="s">
        <v>200</v>
      </c>
      <c r="F23" s="3">
        <v>14.9</v>
      </c>
      <c r="G23" s="3" t="s">
        <v>200</v>
      </c>
      <c r="H23" s="3" t="s">
        <v>200</v>
      </c>
      <c r="I23" s="3" t="s">
        <v>200</v>
      </c>
      <c r="J23" s="3" t="s">
        <v>200</v>
      </c>
      <c r="K23" s="3" t="s">
        <v>200</v>
      </c>
      <c r="L23" s="3" t="s">
        <v>200</v>
      </c>
      <c r="M23" s="3" t="s">
        <v>200</v>
      </c>
      <c r="N23" s="3"/>
      <c r="O23" s="3"/>
    </row>
    <row r="24" spans="1:15" x14ac:dyDescent="0.25">
      <c r="A24" s="3" t="s">
        <v>228</v>
      </c>
      <c r="B24" s="3" t="s">
        <v>229</v>
      </c>
      <c r="C24" s="3" t="s">
        <v>200</v>
      </c>
      <c r="D24" s="3" t="s">
        <v>200</v>
      </c>
      <c r="E24" s="3" t="s">
        <v>200</v>
      </c>
      <c r="F24" s="3" t="s">
        <v>200</v>
      </c>
      <c r="G24" s="3">
        <v>10.8</v>
      </c>
      <c r="H24" s="3" t="s">
        <v>200</v>
      </c>
      <c r="I24" s="3" t="s">
        <v>200</v>
      </c>
      <c r="J24" s="3" t="s">
        <v>200</v>
      </c>
      <c r="K24" s="3" t="s">
        <v>200</v>
      </c>
      <c r="L24" s="3" t="s">
        <v>200</v>
      </c>
      <c r="M24" s="3" t="s">
        <v>200</v>
      </c>
      <c r="N24" s="3"/>
      <c r="O24" s="3"/>
    </row>
    <row r="25" spans="1:15" x14ac:dyDescent="0.25">
      <c r="A25" s="3" t="s">
        <v>228</v>
      </c>
      <c r="B25" s="3" t="s">
        <v>230</v>
      </c>
      <c r="C25" s="3" t="s">
        <v>200</v>
      </c>
      <c r="D25" s="3" t="s">
        <v>200</v>
      </c>
      <c r="E25" s="3" t="s">
        <v>200</v>
      </c>
      <c r="F25" s="3" t="s">
        <v>200</v>
      </c>
      <c r="G25" s="3">
        <v>21.9</v>
      </c>
      <c r="H25" s="3" t="s">
        <v>200</v>
      </c>
      <c r="I25" s="3" t="s">
        <v>200</v>
      </c>
      <c r="J25" s="3" t="s">
        <v>200</v>
      </c>
      <c r="K25" s="3" t="s">
        <v>200</v>
      </c>
      <c r="L25" s="3" t="s">
        <v>200</v>
      </c>
      <c r="M25" s="3" t="s">
        <v>200</v>
      </c>
      <c r="N25" s="3"/>
      <c r="O25" s="3"/>
    </row>
    <row r="26" spans="1:15" x14ac:dyDescent="0.25">
      <c r="A26" s="3" t="s">
        <v>228</v>
      </c>
      <c r="B26" s="3" t="s">
        <v>232</v>
      </c>
      <c r="C26" s="3" t="s">
        <v>200</v>
      </c>
      <c r="D26" s="3" t="s">
        <v>200</v>
      </c>
      <c r="E26" s="3" t="s">
        <v>200</v>
      </c>
      <c r="F26" s="3" t="s">
        <v>200</v>
      </c>
      <c r="G26" s="3">
        <v>3.1</v>
      </c>
      <c r="H26" s="3" t="s">
        <v>200</v>
      </c>
      <c r="I26" s="3" t="s">
        <v>200</v>
      </c>
      <c r="J26" s="3" t="s">
        <v>200</v>
      </c>
      <c r="K26" s="3" t="s">
        <v>200</v>
      </c>
      <c r="L26" s="3" t="s">
        <v>200</v>
      </c>
      <c r="M26" s="3" t="s">
        <v>200</v>
      </c>
      <c r="N26" s="3"/>
      <c r="O26" s="3"/>
    </row>
    <row r="27" spans="1:15" x14ac:dyDescent="0.25">
      <c r="A27" s="3" t="s">
        <v>228</v>
      </c>
      <c r="B27" s="3" t="s">
        <v>237</v>
      </c>
      <c r="C27" s="3" t="s">
        <v>200</v>
      </c>
      <c r="D27" s="3" t="s">
        <v>200</v>
      </c>
      <c r="E27" s="3" t="s">
        <v>200</v>
      </c>
      <c r="F27" s="3" t="s">
        <v>200</v>
      </c>
      <c r="G27" s="3" t="s">
        <v>200</v>
      </c>
      <c r="H27" s="3" t="s">
        <v>200</v>
      </c>
      <c r="I27" s="3">
        <v>12.7</v>
      </c>
      <c r="J27" s="3" t="s">
        <v>200</v>
      </c>
      <c r="K27" s="3" t="s">
        <v>200</v>
      </c>
      <c r="L27" s="3" t="s">
        <v>200</v>
      </c>
      <c r="M27" s="3" t="s">
        <v>200</v>
      </c>
      <c r="N27" s="3"/>
      <c r="O27" s="3"/>
    </row>
    <row r="28" spans="1:15" x14ac:dyDescent="0.25">
      <c r="A28" s="3" t="s">
        <v>228</v>
      </c>
      <c r="B28" s="3" t="s">
        <v>238</v>
      </c>
      <c r="C28" s="3" t="s">
        <v>200</v>
      </c>
      <c r="D28" s="3" t="s">
        <v>200</v>
      </c>
      <c r="E28" s="3" t="s">
        <v>200</v>
      </c>
      <c r="F28" s="3" t="s">
        <v>200</v>
      </c>
      <c r="G28" s="3">
        <v>1.4</v>
      </c>
      <c r="H28" s="3" t="s">
        <v>200</v>
      </c>
      <c r="I28" s="3" t="s">
        <v>200</v>
      </c>
      <c r="J28" s="3" t="s">
        <v>200</v>
      </c>
      <c r="K28" s="3" t="s">
        <v>200</v>
      </c>
      <c r="L28" s="3" t="s">
        <v>200</v>
      </c>
      <c r="M28" s="3" t="s">
        <v>200</v>
      </c>
      <c r="N28" s="3"/>
      <c r="O28" s="3"/>
    </row>
    <row r="29" spans="1:15" x14ac:dyDescent="0.25">
      <c r="A29" s="3" t="s">
        <v>228</v>
      </c>
      <c r="B29" s="3" t="s">
        <v>239</v>
      </c>
      <c r="C29" s="3" t="s">
        <v>200</v>
      </c>
      <c r="D29" s="3" t="s">
        <v>200</v>
      </c>
      <c r="E29" s="3" t="s">
        <v>200</v>
      </c>
      <c r="F29" s="3" t="s">
        <v>200</v>
      </c>
      <c r="G29" s="3">
        <v>29.1</v>
      </c>
      <c r="H29" s="3" t="s">
        <v>200</v>
      </c>
      <c r="I29" s="3" t="s">
        <v>200</v>
      </c>
      <c r="J29" s="3" t="s">
        <v>200</v>
      </c>
      <c r="K29" s="3" t="s">
        <v>200</v>
      </c>
      <c r="L29" s="3" t="s">
        <v>200</v>
      </c>
      <c r="M29" s="3" t="s">
        <v>200</v>
      </c>
      <c r="N29" s="3"/>
      <c r="O29" s="3"/>
    </row>
    <row r="30" spans="1:15" x14ac:dyDescent="0.25">
      <c r="A30" s="3" t="s">
        <v>228</v>
      </c>
      <c r="B30" s="3" t="s">
        <v>241</v>
      </c>
      <c r="C30" s="3" t="s">
        <v>200</v>
      </c>
      <c r="D30" s="3" t="s">
        <v>200</v>
      </c>
      <c r="E30" s="3" t="s">
        <v>200</v>
      </c>
      <c r="F30" s="3" t="s">
        <v>200</v>
      </c>
      <c r="G30" s="3">
        <v>19.7</v>
      </c>
      <c r="H30" s="3" t="s">
        <v>200</v>
      </c>
      <c r="I30" s="3" t="s">
        <v>200</v>
      </c>
      <c r="J30" s="3" t="s">
        <v>200</v>
      </c>
      <c r="K30" s="3" t="s">
        <v>200</v>
      </c>
      <c r="L30" s="3" t="s">
        <v>200</v>
      </c>
      <c r="M30" s="3" t="s">
        <v>200</v>
      </c>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320</v>
      </c>
    </row>
    <row r="5" spans="1:15" ht="21" x14ac:dyDescent="0.35">
      <c r="A5" s="7" t="s">
        <v>180</v>
      </c>
    </row>
    <row r="6" spans="1:15" x14ac:dyDescent="0.25">
      <c r="A6" t="s">
        <v>311</v>
      </c>
    </row>
    <row r="7" spans="1:15" x14ac:dyDescent="0.25">
      <c r="A7" t="s">
        <v>321</v>
      </c>
    </row>
    <row r="8" spans="1:15" x14ac:dyDescent="0.25">
      <c r="A8" t="s">
        <v>338</v>
      </c>
    </row>
    <row r="9" spans="1:15" x14ac:dyDescent="0.25">
      <c r="A9" t="s">
        <v>340</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54.01</v>
      </c>
      <c r="H14" s="3" t="s">
        <v>200</v>
      </c>
      <c r="I14" s="3" t="s">
        <v>200</v>
      </c>
      <c r="J14" s="3" t="s">
        <v>200</v>
      </c>
      <c r="K14" s="3" t="s">
        <v>200</v>
      </c>
      <c r="L14" s="3" t="s">
        <v>200</v>
      </c>
      <c r="M14" s="3" t="s">
        <v>200</v>
      </c>
      <c r="N14" s="3"/>
      <c r="O14" s="3"/>
    </row>
    <row r="15" spans="1:15" x14ac:dyDescent="0.25">
      <c r="A15" s="3" t="s">
        <v>198</v>
      </c>
      <c r="B15" s="3" t="s">
        <v>201</v>
      </c>
      <c r="C15" s="3" t="s">
        <v>200</v>
      </c>
      <c r="D15" s="3" t="s">
        <v>200</v>
      </c>
      <c r="E15" s="3" t="s">
        <v>200</v>
      </c>
      <c r="F15" s="3" t="s">
        <v>200</v>
      </c>
      <c r="G15" s="3">
        <v>10.75</v>
      </c>
      <c r="H15" s="3" t="s">
        <v>200</v>
      </c>
      <c r="I15" s="3" t="s">
        <v>200</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v>1</v>
      </c>
      <c r="H16" s="3" t="s">
        <v>200</v>
      </c>
      <c r="I16" s="3" t="s">
        <v>200</v>
      </c>
      <c r="J16" s="3" t="s">
        <v>200</v>
      </c>
      <c r="K16" s="3" t="s">
        <v>200</v>
      </c>
      <c r="L16" s="3" t="s">
        <v>200</v>
      </c>
      <c r="M16" s="3" t="s">
        <v>200</v>
      </c>
      <c r="N16" s="3"/>
      <c r="O16" s="3"/>
    </row>
    <row r="17" spans="1:15" x14ac:dyDescent="0.25">
      <c r="A17" s="3" t="s">
        <v>198</v>
      </c>
      <c r="B17" s="3" t="s">
        <v>203</v>
      </c>
      <c r="C17" s="3" t="s">
        <v>200</v>
      </c>
      <c r="D17" s="3" t="s">
        <v>200</v>
      </c>
      <c r="E17" s="3" t="s">
        <v>200</v>
      </c>
      <c r="F17" s="3" t="s">
        <v>200</v>
      </c>
      <c r="G17" s="3">
        <v>5</v>
      </c>
      <c r="H17" s="3" t="s">
        <v>200</v>
      </c>
      <c r="I17" s="3" t="s">
        <v>200</v>
      </c>
      <c r="J17" s="3" t="s">
        <v>200</v>
      </c>
      <c r="K17" s="3" t="s">
        <v>200</v>
      </c>
      <c r="L17" s="3" t="s">
        <v>200</v>
      </c>
      <c r="M17" s="3" t="s">
        <v>200</v>
      </c>
      <c r="N17" s="3"/>
      <c r="O17" s="3"/>
    </row>
    <row r="18" spans="1:15" x14ac:dyDescent="0.25">
      <c r="A18" s="3" t="s">
        <v>207</v>
      </c>
      <c r="B18" s="3" t="s">
        <v>216</v>
      </c>
      <c r="C18" s="3" t="s">
        <v>200</v>
      </c>
      <c r="D18" s="3" t="s">
        <v>200</v>
      </c>
      <c r="E18" s="3" t="s">
        <v>200</v>
      </c>
      <c r="F18" s="3" t="s">
        <v>200</v>
      </c>
      <c r="G18" s="3" t="s">
        <v>200</v>
      </c>
      <c r="H18" s="3">
        <v>48.2</v>
      </c>
      <c r="I18" s="3" t="s">
        <v>200</v>
      </c>
      <c r="J18" s="3" t="s">
        <v>200</v>
      </c>
      <c r="K18" s="3" t="s">
        <v>200</v>
      </c>
      <c r="L18" s="3" t="s">
        <v>200</v>
      </c>
      <c r="M18" s="3" t="s">
        <v>200</v>
      </c>
      <c r="N18" s="3"/>
      <c r="O18" s="3"/>
    </row>
    <row r="19" spans="1:15" x14ac:dyDescent="0.25">
      <c r="A19" s="3" t="s">
        <v>222</v>
      </c>
      <c r="B19" s="3" t="s">
        <v>224</v>
      </c>
      <c r="C19" s="3" t="s">
        <v>200</v>
      </c>
      <c r="D19" s="3" t="s">
        <v>200</v>
      </c>
      <c r="E19" s="3" t="s">
        <v>200</v>
      </c>
      <c r="F19" s="3">
        <v>69</v>
      </c>
      <c r="G19" s="3" t="s">
        <v>200</v>
      </c>
      <c r="H19" s="3" t="s">
        <v>200</v>
      </c>
      <c r="I19" s="3" t="s">
        <v>200</v>
      </c>
      <c r="J19" s="3" t="s">
        <v>200</v>
      </c>
      <c r="K19" s="3" t="s">
        <v>200</v>
      </c>
      <c r="L19" s="3" t="s">
        <v>200</v>
      </c>
      <c r="M19" s="3" t="s">
        <v>200</v>
      </c>
      <c r="N19" s="3"/>
      <c r="O19" s="3"/>
    </row>
    <row r="20" spans="1:15" x14ac:dyDescent="0.25">
      <c r="A20" s="3" t="s">
        <v>222</v>
      </c>
      <c r="B20" s="3" t="s">
        <v>250</v>
      </c>
      <c r="C20" s="3" t="s">
        <v>200</v>
      </c>
      <c r="D20" s="3" t="s">
        <v>200</v>
      </c>
      <c r="E20" s="3" t="s">
        <v>200</v>
      </c>
      <c r="F20" s="3">
        <v>6</v>
      </c>
      <c r="G20" s="3" t="s">
        <v>200</v>
      </c>
      <c r="H20" s="3" t="s">
        <v>200</v>
      </c>
      <c r="I20" s="3" t="s">
        <v>200</v>
      </c>
      <c r="J20" s="3" t="s">
        <v>200</v>
      </c>
      <c r="K20" s="3" t="s">
        <v>200</v>
      </c>
      <c r="L20" s="3" t="s">
        <v>200</v>
      </c>
      <c r="M20" s="3" t="s">
        <v>200</v>
      </c>
      <c r="N20" s="3"/>
      <c r="O20" s="3"/>
    </row>
    <row r="21" spans="1:15" x14ac:dyDescent="0.25">
      <c r="A21" s="3" t="s">
        <v>228</v>
      </c>
      <c r="B21" s="3" t="s">
        <v>229</v>
      </c>
      <c r="C21" s="3" t="s">
        <v>200</v>
      </c>
      <c r="D21" s="3" t="s">
        <v>200</v>
      </c>
      <c r="E21" s="3" t="s">
        <v>200</v>
      </c>
      <c r="F21" s="3" t="s">
        <v>200</v>
      </c>
      <c r="G21" s="3">
        <v>10.210000000000001</v>
      </c>
      <c r="H21" s="3" t="s">
        <v>200</v>
      </c>
      <c r="I21" s="3" t="s">
        <v>200</v>
      </c>
      <c r="J21" s="3" t="s">
        <v>200</v>
      </c>
      <c r="K21" s="3" t="s">
        <v>200</v>
      </c>
      <c r="L21" s="3" t="s">
        <v>200</v>
      </c>
      <c r="M21" s="3" t="s">
        <v>200</v>
      </c>
      <c r="N21" s="3"/>
      <c r="O21" s="3"/>
    </row>
    <row r="22" spans="1:15" x14ac:dyDescent="0.25">
      <c r="A22" s="3" t="s">
        <v>228</v>
      </c>
      <c r="B22" s="3" t="s">
        <v>230</v>
      </c>
      <c r="C22" s="3" t="s">
        <v>200</v>
      </c>
      <c r="D22" s="3" t="s">
        <v>200</v>
      </c>
      <c r="E22" s="3" t="s">
        <v>200</v>
      </c>
      <c r="F22" s="3" t="s">
        <v>200</v>
      </c>
      <c r="G22" s="3">
        <v>17.899999999999999</v>
      </c>
      <c r="H22" s="3" t="s">
        <v>200</v>
      </c>
      <c r="I22" s="3" t="s">
        <v>200</v>
      </c>
      <c r="J22" s="3" t="s">
        <v>200</v>
      </c>
      <c r="K22" s="3" t="s">
        <v>200</v>
      </c>
      <c r="L22" s="3" t="s">
        <v>200</v>
      </c>
      <c r="M22" s="3" t="s">
        <v>200</v>
      </c>
      <c r="N22" s="3"/>
      <c r="O22" s="3"/>
    </row>
    <row r="23" spans="1:15" x14ac:dyDescent="0.25">
      <c r="A23" s="3" t="s">
        <v>228</v>
      </c>
      <c r="B23" s="3" t="s">
        <v>232</v>
      </c>
      <c r="C23" s="3" t="s">
        <v>200</v>
      </c>
      <c r="D23" s="3" t="s">
        <v>200</v>
      </c>
      <c r="E23" s="3" t="s">
        <v>200</v>
      </c>
      <c r="F23" s="3" t="s">
        <v>200</v>
      </c>
      <c r="G23" s="3">
        <v>2.0499999999999998</v>
      </c>
      <c r="H23" s="3" t="s">
        <v>200</v>
      </c>
      <c r="I23" s="3" t="s">
        <v>200</v>
      </c>
      <c r="J23" s="3" t="s">
        <v>200</v>
      </c>
      <c r="K23" s="3" t="s">
        <v>200</v>
      </c>
      <c r="L23" s="3" t="s">
        <v>200</v>
      </c>
      <c r="M23" s="3" t="s">
        <v>200</v>
      </c>
      <c r="N23" s="3"/>
      <c r="O23" s="3"/>
    </row>
    <row r="24" spans="1:15" x14ac:dyDescent="0.25">
      <c r="A24" s="3" t="s">
        <v>228</v>
      </c>
      <c r="B24" s="3" t="s">
        <v>237</v>
      </c>
      <c r="C24" s="3" t="s">
        <v>200</v>
      </c>
      <c r="D24" s="3" t="s">
        <v>200</v>
      </c>
      <c r="E24" s="3" t="s">
        <v>200</v>
      </c>
      <c r="F24" s="3" t="s">
        <v>200</v>
      </c>
      <c r="G24" s="3" t="s">
        <v>200</v>
      </c>
      <c r="H24" s="3" t="s">
        <v>200</v>
      </c>
      <c r="I24" s="3">
        <v>12.8</v>
      </c>
      <c r="J24" s="3" t="s">
        <v>200</v>
      </c>
      <c r="K24" s="3" t="s">
        <v>200</v>
      </c>
      <c r="L24" s="3" t="s">
        <v>200</v>
      </c>
      <c r="M24" s="3" t="s">
        <v>200</v>
      </c>
      <c r="N24" s="3"/>
      <c r="O24" s="3"/>
    </row>
    <row r="25" spans="1:15" x14ac:dyDescent="0.25">
      <c r="A25" s="3" t="s">
        <v>228</v>
      </c>
      <c r="B25" s="3" t="s">
        <v>238</v>
      </c>
      <c r="C25" s="3" t="s">
        <v>200</v>
      </c>
      <c r="D25" s="3" t="s">
        <v>200</v>
      </c>
      <c r="E25" s="3" t="s">
        <v>200</v>
      </c>
      <c r="F25" s="3" t="s">
        <v>200</v>
      </c>
      <c r="G25" s="3">
        <v>0.89</v>
      </c>
      <c r="H25" s="3" t="s">
        <v>200</v>
      </c>
      <c r="I25" s="3" t="s">
        <v>200</v>
      </c>
      <c r="J25" s="3" t="s">
        <v>200</v>
      </c>
      <c r="K25" s="3" t="s">
        <v>200</v>
      </c>
      <c r="L25" s="3" t="s">
        <v>200</v>
      </c>
      <c r="M25" s="3" t="s">
        <v>200</v>
      </c>
      <c r="N25" s="3"/>
      <c r="O25" s="3"/>
    </row>
    <row r="26" spans="1:15" x14ac:dyDescent="0.25">
      <c r="A26" s="3" t="s">
        <v>228</v>
      </c>
      <c r="B26" s="3" t="s">
        <v>239</v>
      </c>
      <c r="C26" s="3" t="s">
        <v>200</v>
      </c>
      <c r="D26" s="3" t="s">
        <v>200</v>
      </c>
      <c r="E26" s="3" t="s">
        <v>200</v>
      </c>
      <c r="F26" s="3" t="s">
        <v>200</v>
      </c>
      <c r="G26" s="3">
        <v>25</v>
      </c>
      <c r="H26" s="3" t="s">
        <v>200</v>
      </c>
      <c r="I26" s="3" t="s">
        <v>200</v>
      </c>
      <c r="J26" s="3" t="s">
        <v>200</v>
      </c>
      <c r="K26" s="3" t="s">
        <v>200</v>
      </c>
      <c r="L26" s="3" t="s">
        <v>200</v>
      </c>
      <c r="M26" s="3" t="s">
        <v>200</v>
      </c>
      <c r="N26" s="3"/>
      <c r="O26" s="3"/>
    </row>
    <row r="27" spans="1:15" x14ac:dyDescent="0.25">
      <c r="A27" s="3" t="s">
        <v>228</v>
      </c>
      <c r="B27" s="3" t="s">
        <v>241</v>
      </c>
      <c r="C27" s="3" t="s">
        <v>200</v>
      </c>
      <c r="D27" s="3" t="s">
        <v>200</v>
      </c>
      <c r="E27" s="3" t="s">
        <v>200</v>
      </c>
      <c r="F27" s="3" t="s">
        <v>200</v>
      </c>
      <c r="G27" s="3">
        <v>17.34</v>
      </c>
      <c r="H27" s="3" t="s">
        <v>200</v>
      </c>
      <c r="I27" s="3" t="s">
        <v>200</v>
      </c>
      <c r="J27" s="3" t="s">
        <v>200</v>
      </c>
      <c r="K27" s="3" t="s">
        <v>200</v>
      </c>
      <c r="L27" s="3" t="s">
        <v>200</v>
      </c>
      <c r="M27" s="3" t="s">
        <v>200</v>
      </c>
      <c r="N27" s="3"/>
      <c r="O27" s="3"/>
    </row>
    <row r="28" spans="1:15" x14ac:dyDescent="0.25">
      <c r="A28" s="3"/>
      <c r="B28" s="3"/>
      <c r="C28" s="3"/>
      <c r="D28" s="3"/>
      <c r="E28" s="3"/>
      <c r="F28" s="3"/>
      <c r="G28" s="3"/>
      <c r="H28" s="3"/>
      <c r="I28" s="3"/>
      <c r="J28" s="3"/>
      <c r="K28" s="3"/>
      <c r="L28" s="3"/>
      <c r="M28" s="3"/>
      <c r="N28" s="3"/>
      <c r="O28" s="3"/>
    </row>
    <row r="29" spans="1:15" x14ac:dyDescent="0.25">
      <c r="A29" s="3"/>
      <c r="B29" s="3"/>
      <c r="C29" s="3"/>
      <c r="D29" s="3"/>
      <c r="E29" s="3"/>
      <c r="F29" s="3"/>
      <c r="G29" s="3"/>
      <c r="H29" s="3"/>
      <c r="I29" s="3"/>
      <c r="J29" s="3"/>
      <c r="K29" s="3"/>
      <c r="L29" s="3"/>
      <c r="M29" s="3"/>
      <c r="N29" s="3"/>
      <c r="O29" s="3"/>
    </row>
    <row r="30" spans="1:15" x14ac:dyDescent="0.25">
      <c r="A30" s="3"/>
      <c r="B30" s="3"/>
      <c r="C30" s="3"/>
      <c r="D30" s="3"/>
      <c r="E30" s="3"/>
      <c r="F30" s="3"/>
      <c r="G30" s="3"/>
      <c r="H30" s="3"/>
      <c r="I30" s="3"/>
      <c r="J30" s="3"/>
      <c r="K30" s="3"/>
      <c r="L30" s="3"/>
      <c r="M30" s="3"/>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320</v>
      </c>
    </row>
    <row r="5" spans="1:15" ht="21" x14ac:dyDescent="0.35">
      <c r="A5" s="7" t="s">
        <v>180</v>
      </c>
    </row>
    <row r="6" spans="1:15" x14ac:dyDescent="0.25">
      <c r="A6" t="s">
        <v>311</v>
      </c>
    </row>
    <row r="7" spans="1:15" x14ac:dyDescent="0.25">
      <c r="A7" t="s">
        <v>321</v>
      </c>
    </row>
    <row r="8" spans="1:15" x14ac:dyDescent="0.25">
      <c r="A8" t="s">
        <v>338</v>
      </c>
    </row>
    <row r="9" spans="1:15" x14ac:dyDescent="0.25">
      <c r="A9" t="s">
        <v>341</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28.75</v>
      </c>
      <c r="H14" s="3" t="s">
        <v>200</v>
      </c>
      <c r="I14" s="3" t="s">
        <v>200</v>
      </c>
      <c r="J14" s="3" t="s">
        <v>200</v>
      </c>
      <c r="K14" s="3" t="s">
        <v>200</v>
      </c>
      <c r="L14" s="3" t="s">
        <v>200</v>
      </c>
      <c r="M14" s="3" t="s">
        <v>200</v>
      </c>
      <c r="N14" s="3"/>
      <c r="O14" s="3"/>
    </row>
    <row r="15" spans="1:15" x14ac:dyDescent="0.25">
      <c r="A15" s="3" t="s">
        <v>198</v>
      </c>
      <c r="B15" s="3" t="s">
        <v>201</v>
      </c>
      <c r="C15" s="3" t="s">
        <v>200</v>
      </c>
      <c r="D15" s="3" t="s">
        <v>200</v>
      </c>
      <c r="E15" s="3" t="s">
        <v>200</v>
      </c>
      <c r="F15" s="3" t="s">
        <v>200</v>
      </c>
      <c r="G15" s="3">
        <v>11.45</v>
      </c>
      <c r="H15" s="3" t="s">
        <v>200</v>
      </c>
      <c r="I15" s="3" t="s">
        <v>200</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v>3.14</v>
      </c>
      <c r="H16" s="3" t="s">
        <v>200</v>
      </c>
      <c r="I16" s="3" t="s">
        <v>200</v>
      </c>
      <c r="J16" s="3" t="s">
        <v>200</v>
      </c>
      <c r="K16" s="3" t="s">
        <v>200</v>
      </c>
      <c r="L16" s="3" t="s">
        <v>200</v>
      </c>
      <c r="M16" s="3" t="s">
        <v>200</v>
      </c>
      <c r="N16" s="3"/>
      <c r="O16" s="3"/>
    </row>
    <row r="17" spans="1:15" x14ac:dyDescent="0.25">
      <c r="A17" s="3" t="s">
        <v>198</v>
      </c>
      <c r="B17" s="3" t="s">
        <v>203</v>
      </c>
      <c r="C17" s="3" t="s">
        <v>200</v>
      </c>
      <c r="D17" s="3" t="s">
        <v>200</v>
      </c>
      <c r="E17" s="3" t="s">
        <v>200</v>
      </c>
      <c r="F17" s="3" t="s">
        <v>200</v>
      </c>
      <c r="G17" s="3">
        <v>4.96</v>
      </c>
      <c r="H17" s="3" t="s">
        <v>200</v>
      </c>
      <c r="I17" s="3" t="s">
        <v>200</v>
      </c>
      <c r="J17" s="3" t="s">
        <v>200</v>
      </c>
      <c r="K17" s="3" t="s">
        <v>200</v>
      </c>
      <c r="L17" s="3" t="s">
        <v>200</v>
      </c>
      <c r="M17" s="3" t="s">
        <v>200</v>
      </c>
      <c r="N17" s="3"/>
      <c r="O17" s="3"/>
    </row>
    <row r="18" spans="1:15" x14ac:dyDescent="0.25">
      <c r="A18" s="3" t="s">
        <v>207</v>
      </c>
      <c r="B18" s="3" t="s">
        <v>216</v>
      </c>
      <c r="C18" s="3" t="s">
        <v>200</v>
      </c>
      <c r="D18" s="3" t="s">
        <v>200</v>
      </c>
      <c r="E18" s="3" t="s">
        <v>200</v>
      </c>
      <c r="F18" s="3" t="s">
        <v>200</v>
      </c>
      <c r="G18" s="3" t="s">
        <v>200</v>
      </c>
      <c r="H18" s="3">
        <v>56.9</v>
      </c>
      <c r="I18" s="3" t="s">
        <v>200</v>
      </c>
      <c r="J18" s="3" t="s">
        <v>200</v>
      </c>
      <c r="K18" s="3" t="s">
        <v>200</v>
      </c>
      <c r="L18" s="3" t="s">
        <v>200</v>
      </c>
      <c r="M18" s="3" t="s">
        <v>200</v>
      </c>
      <c r="N18" s="3"/>
      <c r="O18" s="3"/>
    </row>
    <row r="19" spans="1:15" x14ac:dyDescent="0.25">
      <c r="A19" s="3" t="s">
        <v>222</v>
      </c>
      <c r="B19" s="3" t="s">
        <v>224</v>
      </c>
      <c r="C19" s="3" t="s">
        <v>200</v>
      </c>
      <c r="D19" s="3" t="s">
        <v>200</v>
      </c>
      <c r="E19" s="3" t="s">
        <v>200</v>
      </c>
      <c r="F19" s="3">
        <v>60.7</v>
      </c>
      <c r="G19" s="3" t="s">
        <v>200</v>
      </c>
      <c r="H19" s="3" t="s">
        <v>200</v>
      </c>
      <c r="I19" s="3" t="s">
        <v>200</v>
      </c>
      <c r="J19" s="3" t="s">
        <v>200</v>
      </c>
      <c r="K19" s="3" t="s">
        <v>200</v>
      </c>
      <c r="L19" s="3" t="s">
        <v>200</v>
      </c>
      <c r="M19" s="3" t="s">
        <v>200</v>
      </c>
      <c r="N19" s="3"/>
      <c r="O19" s="3"/>
    </row>
    <row r="20" spans="1:15" x14ac:dyDescent="0.25">
      <c r="A20" s="3" t="s">
        <v>222</v>
      </c>
      <c r="B20" s="3" t="s">
        <v>250</v>
      </c>
      <c r="C20" s="3" t="s">
        <v>200</v>
      </c>
      <c r="D20" s="3" t="s">
        <v>200</v>
      </c>
      <c r="E20" s="3" t="s">
        <v>200</v>
      </c>
      <c r="F20" s="3">
        <v>6.8</v>
      </c>
      <c r="G20" s="3" t="s">
        <v>200</v>
      </c>
      <c r="H20" s="3" t="s">
        <v>200</v>
      </c>
      <c r="I20" s="3" t="s">
        <v>200</v>
      </c>
      <c r="J20" s="3" t="s">
        <v>200</v>
      </c>
      <c r="K20" s="3" t="s">
        <v>200</v>
      </c>
      <c r="L20" s="3" t="s">
        <v>200</v>
      </c>
      <c r="M20" s="3" t="s">
        <v>200</v>
      </c>
      <c r="N20" s="3"/>
      <c r="O20" s="3"/>
    </row>
    <row r="21" spans="1:15" x14ac:dyDescent="0.25">
      <c r="A21" s="3" t="s">
        <v>228</v>
      </c>
      <c r="B21" s="3" t="s">
        <v>229</v>
      </c>
      <c r="C21" s="3" t="s">
        <v>200</v>
      </c>
      <c r="D21" s="3" t="s">
        <v>200</v>
      </c>
      <c r="E21" s="3" t="s">
        <v>200</v>
      </c>
      <c r="F21" s="3" t="s">
        <v>200</v>
      </c>
      <c r="G21" s="3">
        <v>9.2100000000000009</v>
      </c>
      <c r="H21" s="3" t="s">
        <v>200</v>
      </c>
      <c r="I21" s="3" t="s">
        <v>200</v>
      </c>
      <c r="J21" s="3" t="s">
        <v>200</v>
      </c>
      <c r="K21" s="3" t="s">
        <v>200</v>
      </c>
      <c r="L21" s="3" t="s">
        <v>200</v>
      </c>
      <c r="M21" s="3" t="s">
        <v>200</v>
      </c>
      <c r="N21" s="3"/>
      <c r="O21" s="3"/>
    </row>
    <row r="22" spans="1:15" x14ac:dyDescent="0.25">
      <c r="A22" s="3" t="s">
        <v>228</v>
      </c>
      <c r="B22" s="3" t="s">
        <v>230</v>
      </c>
      <c r="C22" s="3" t="s">
        <v>200</v>
      </c>
      <c r="D22" s="3" t="s">
        <v>200</v>
      </c>
      <c r="E22" s="3" t="s">
        <v>200</v>
      </c>
      <c r="F22" s="3" t="s">
        <v>200</v>
      </c>
      <c r="G22" s="3">
        <v>24.12</v>
      </c>
      <c r="H22" s="3" t="s">
        <v>200</v>
      </c>
      <c r="I22" s="3" t="s">
        <v>200</v>
      </c>
      <c r="J22" s="3" t="s">
        <v>200</v>
      </c>
      <c r="K22" s="3" t="s">
        <v>200</v>
      </c>
      <c r="L22" s="3" t="s">
        <v>200</v>
      </c>
      <c r="M22" s="3" t="s">
        <v>200</v>
      </c>
      <c r="N22" s="3"/>
      <c r="O22" s="3"/>
    </row>
    <row r="23" spans="1:15" x14ac:dyDescent="0.25">
      <c r="A23" s="3" t="s">
        <v>228</v>
      </c>
      <c r="B23" s="3" t="s">
        <v>232</v>
      </c>
      <c r="C23" s="3" t="s">
        <v>200</v>
      </c>
      <c r="D23" s="3" t="s">
        <v>200</v>
      </c>
      <c r="E23" s="3" t="s">
        <v>200</v>
      </c>
      <c r="F23" s="3" t="s">
        <v>200</v>
      </c>
      <c r="G23" s="3">
        <v>2.87</v>
      </c>
      <c r="H23" s="3" t="s">
        <v>200</v>
      </c>
      <c r="I23" s="3" t="s">
        <v>200</v>
      </c>
      <c r="J23" s="3" t="s">
        <v>200</v>
      </c>
      <c r="K23" s="3" t="s">
        <v>200</v>
      </c>
      <c r="L23" s="3" t="s">
        <v>200</v>
      </c>
      <c r="M23" s="3" t="s">
        <v>200</v>
      </c>
      <c r="N23" s="3"/>
      <c r="O23" s="3"/>
    </row>
    <row r="24" spans="1:15" x14ac:dyDescent="0.25">
      <c r="A24" s="3" t="s">
        <v>228</v>
      </c>
      <c r="B24" s="3" t="s">
        <v>237</v>
      </c>
      <c r="C24" s="3" t="s">
        <v>200</v>
      </c>
      <c r="D24" s="3" t="s">
        <v>200</v>
      </c>
      <c r="E24" s="3" t="s">
        <v>200</v>
      </c>
      <c r="F24" s="3" t="s">
        <v>200</v>
      </c>
      <c r="G24" s="3" t="s">
        <v>200</v>
      </c>
      <c r="H24" s="3" t="s">
        <v>200</v>
      </c>
      <c r="I24" s="3">
        <v>12.6</v>
      </c>
      <c r="J24" s="3" t="s">
        <v>200</v>
      </c>
      <c r="K24" s="3" t="s">
        <v>200</v>
      </c>
      <c r="L24" s="3" t="s">
        <v>200</v>
      </c>
      <c r="M24" s="3" t="s">
        <v>200</v>
      </c>
      <c r="N24" s="3"/>
      <c r="O24" s="3"/>
    </row>
    <row r="25" spans="1:15" x14ac:dyDescent="0.25">
      <c r="A25" s="3" t="s">
        <v>228</v>
      </c>
      <c r="B25" s="3" t="s">
        <v>238</v>
      </c>
      <c r="C25" s="3" t="s">
        <v>200</v>
      </c>
      <c r="D25" s="3" t="s">
        <v>200</v>
      </c>
      <c r="E25" s="3" t="s">
        <v>200</v>
      </c>
      <c r="F25" s="3" t="s">
        <v>200</v>
      </c>
      <c r="G25" s="3">
        <v>1.25</v>
      </c>
      <c r="H25" s="3" t="s">
        <v>200</v>
      </c>
      <c r="I25" s="3" t="s">
        <v>200</v>
      </c>
      <c r="J25" s="3" t="s">
        <v>200</v>
      </c>
      <c r="K25" s="3" t="s">
        <v>200</v>
      </c>
      <c r="L25" s="3" t="s">
        <v>200</v>
      </c>
      <c r="M25" s="3" t="s">
        <v>200</v>
      </c>
      <c r="N25" s="3"/>
      <c r="O25" s="3"/>
    </row>
    <row r="26" spans="1:15" x14ac:dyDescent="0.25">
      <c r="A26" s="3" t="s">
        <v>228</v>
      </c>
      <c r="B26" s="3" t="s">
        <v>239</v>
      </c>
      <c r="C26" s="3" t="s">
        <v>200</v>
      </c>
      <c r="D26" s="3" t="s">
        <v>200</v>
      </c>
      <c r="E26" s="3" t="s">
        <v>200</v>
      </c>
      <c r="F26" s="3" t="s">
        <v>200</v>
      </c>
      <c r="G26" s="3">
        <v>33.33</v>
      </c>
      <c r="H26" s="3" t="s">
        <v>200</v>
      </c>
      <c r="I26" s="3" t="s">
        <v>200</v>
      </c>
      <c r="J26" s="3" t="s">
        <v>200</v>
      </c>
      <c r="K26" s="3" t="s">
        <v>200</v>
      </c>
      <c r="L26" s="3" t="s">
        <v>200</v>
      </c>
      <c r="M26" s="3" t="s">
        <v>200</v>
      </c>
      <c r="N26" s="3"/>
      <c r="O26" s="3"/>
    </row>
    <row r="27" spans="1:15" x14ac:dyDescent="0.25">
      <c r="A27" s="3" t="s">
        <v>228</v>
      </c>
      <c r="B27" s="3" t="s">
        <v>241</v>
      </c>
      <c r="C27" s="3" t="s">
        <v>200</v>
      </c>
      <c r="D27" s="3" t="s">
        <v>200</v>
      </c>
      <c r="E27" s="3" t="s">
        <v>200</v>
      </c>
      <c r="F27" s="3" t="s">
        <v>200</v>
      </c>
      <c r="G27" s="3">
        <v>19.850000000000001</v>
      </c>
      <c r="H27" s="3" t="s">
        <v>200</v>
      </c>
      <c r="I27" s="3" t="s">
        <v>200</v>
      </c>
      <c r="J27" s="3" t="s">
        <v>200</v>
      </c>
      <c r="K27" s="3" t="s">
        <v>200</v>
      </c>
      <c r="L27" s="3" t="s">
        <v>200</v>
      </c>
      <c r="M27" s="3" t="s">
        <v>200</v>
      </c>
      <c r="N27" s="3"/>
      <c r="O27" s="3"/>
    </row>
    <row r="28" spans="1:15" x14ac:dyDescent="0.25">
      <c r="A28" s="3"/>
      <c r="B28" s="3"/>
      <c r="C28" s="3"/>
      <c r="D28" s="3"/>
      <c r="E28" s="3"/>
      <c r="F28" s="3"/>
      <c r="G28" s="3"/>
      <c r="H28" s="3"/>
      <c r="I28" s="3"/>
      <c r="J28" s="3"/>
      <c r="K28" s="3"/>
      <c r="L28" s="3"/>
      <c r="M28" s="3"/>
      <c r="N28" s="3"/>
      <c r="O28" s="3"/>
    </row>
    <row r="29" spans="1:15" x14ac:dyDescent="0.25">
      <c r="A29" s="3"/>
      <c r="B29" s="3"/>
      <c r="C29" s="3"/>
      <c r="D29" s="3"/>
      <c r="E29" s="3"/>
      <c r="F29" s="3"/>
      <c r="G29" s="3"/>
      <c r="H29" s="3"/>
      <c r="I29" s="3"/>
      <c r="J29" s="3"/>
      <c r="K29" s="3"/>
      <c r="L29" s="3"/>
      <c r="M29" s="3"/>
      <c r="N29" s="3"/>
      <c r="O29" s="3"/>
    </row>
    <row r="30" spans="1:15" x14ac:dyDescent="0.25">
      <c r="A30" s="3"/>
      <c r="B30" s="3"/>
      <c r="C30" s="3"/>
      <c r="D30" s="3"/>
      <c r="E30" s="3"/>
      <c r="F30" s="3"/>
      <c r="G30" s="3"/>
      <c r="H30" s="3"/>
      <c r="I30" s="3"/>
      <c r="J30" s="3"/>
      <c r="K30" s="3"/>
      <c r="L30" s="3"/>
      <c r="M30" s="3"/>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320</v>
      </c>
    </row>
    <row r="5" spans="1:15" ht="21" x14ac:dyDescent="0.35">
      <c r="A5" s="7" t="s">
        <v>180</v>
      </c>
    </row>
    <row r="6" spans="1:15" x14ac:dyDescent="0.25">
      <c r="A6" t="s">
        <v>311</v>
      </c>
    </row>
    <row r="7" spans="1:15" x14ac:dyDescent="0.25">
      <c r="A7" t="s">
        <v>321</v>
      </c>
    </row>
    <row r="8" spans="1:15" x14ac:dyDescent="0.25">
      <c r="A8" t="s">
        <v>342</v>
      </c>
    </row>
    <row r="9" spans="1:15" x14ac:dyDescent="0.25">
      <c r="A9" t="s">
        <v>343</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207</v>
      </c>
      <c r="B14" s="3" t="s">
        <v>216</v>
      </c>
      <c r="C14" s="3" t="s">
        <v>200</v>
      </c>
      <c r="D14" s="3" t="s">
        <v>200</v>
      </c>
      <c r="E14" s="3" t="s">
        <v>200</v>
      </c>
      <c r="F14" s="3" t="s">
        <v>200</v>
      </c>
      <c r="G14" s="3">
        <v>41.5</v>
      </c>
      <c r="H14" s="3" t="s">
        <v>200</v>
      </c>
      <c r="I14" s="3" t="s">
        <v>200</v>
      </c>
      <c r="J14" s="3" t="s">
        <v>200</v>
      </c>
      <c r="K14" s="3" t="s">
        <v>200</v>
      </c>
      <c r="L14" s="3" t="s">
        <v>200</v>
      </c>
      <c r="M14" s="3" t="s">
        <v>200</v>
      </c>
      <c r="N14" s="3"/>
      <c r="O14" s="3"/>
    </row>
    <row r="15" spans="1:15" x14ac:dyDescent="0.25">
      <c r="A15" s="3" t="s">
        <v>218</v>
      </c>
      <c r="B15" s="3" t="s">
        <v>246</v>
      </c>
      <c r="C15" s="3" t="s">
        <v>200</v>
      </c>
      <c r="D15" s="3" t="s">
        <v>200</v>
      </c>
      <c r="E15" s="3" t="s">
        <v>200</v>
      </c>
      <c r="F15" s="3" t="s">
        <v>200</v>
      </c>
      <c r="G15" s="3" t="s">
        <v>200</v>
      </c>
      <c r="H15" s="3">
        <v>19.043240000000001</v>
      </c>
      <c r="I15" s="3" t="s">
        <v>200</v>
      </c>
      <c r="J15" s="3" t="s">
        <v>200</v>
      </c>
      <c r="K15" s="3" t="s">
        <v>200</v>
      </c>
      <c r="L15" s="3" t="s">
        <v>200</v>
      </c>
      <c r="M15" s="3" t="s">
        <v>200</v>
      </c>
      <c r="N15" s="3"/>
      <c r="O15" s="3"/>
    </row>
    <row r="16" spans="1:15" x14ac:dyDescent="0.25">
      <c r="A16" s="3" t="s">
        <v>218</v>
      </c>
      <c r="B16" s="3" t="s">
        <v>219</v>
      </c>
      <c r="C16" s="3" t="s">
        <v>200</v>
      </c>
      <c r="D16" s="3" t="s">
        <v>200</v>
      </c>
      <c r="E16" s="3" t="s">
        <v>200</v>
      </c>
      <c r="F16" s="3" t="s">
        <v>200</v>
      </c>
      <c r="G16" s="3" t="s">
        <v>200</v>
      </c>
      <c r="H16" s="3">
        <v>21.317820000000001</v>
      </c>
      <c r="I16" s="3" t="s">
        <v>200</v>
      </c>
      <c r="J16" s="3" t="s">
        <v>200</v>
      </c>
      <c r="K16" s="3" t="s">
        <v>200</v>
      </c>
      <c r="L16" s="3" t="s">
        <v>200</v>
      </c>
      <c r="M16" s="3" t="s">
        <v>200</v>
      </c>
      <c r="N16" s="3"/>
      <c r="O16" s="3"/>
    </row>
    <row r="17" spans="1:15" x14ac:dyDescent="0.25">
      <c r="A17" s="3" t="s">
        <v>218</v>
      </c>
      <c r="B17" s="3" t="s">
        <v>220</v>
      </c>
      <c r="C17" s="3" t="s">
        <v>200</v>
      </c>
      <c r="D17" s="3">
        <v>11.796720000000001</v>
      </c>
      <c r="E17" s="3" t="s">
        <v>200</v>
      </c>
      <c r="F17" s="3" t="s">
        <v>200</v>
      </c>
      <c r="G17" s="3" t="s">
        <v>200</v>
      </c>
      <c r="H17" s="3">
        <v>14.05927</v>
      </c>
      <c r="I17" s="3" t="s">
        <v>200</v>
      </c>
      <c r="J17" s="3" t="s">
        <v>200</v>
      </c>
      <c r="K17" s="3" t="s">
        <v>200</v>
      </c>
      <c r="L17" s="3" t="s">
        <v>200</v>
      </c>
      <c r="M17" s="3" t="s">
        <v>200</v>
      </c>
      <c r="N17" s="3"/>
      <c r="O17" s="3"/>
    </row>
    <row r="18" spans="1:15" x14ac:dyDescent="0.25">
      <c r="A18" s="3" t="s">
        <v>218</v>
      </c>
      <c r="B18" s="3" t="s">
        <v>221</v>
      </c>
      <c r="C18" s="3" t="s">
        <v>200</v>
      </c>
      <c r="D18" s="3" t="s">
        <v>200</v>
      </c>
      <c r="E18" s="3">
        <v>32.250010000000003</v>
      </c>
      <c r="F18" s="3" t="s">
        <v>200</v>
      </c>
      <c r="G18" s="3" t="s">
        <v>200</v>
      </c>
      <c r="H18" s="3">
        <v>25.194299999999998</v>
      </c>
      <c r="I18" s="3" t="s">
        <v>200</v>
      </c>
      <c r="J18" s="3" t="s">
        <v>200</v>
      </c>
      <c r="K18" s="3" t="s">
        <v>200</v>
      </c>
      <c r="L18" s="3" t="s">
        <v>200</v>
      </c>
      <c r="M18" s="3" t="s">
        <v>200</v>
      </c>
      <c r="N18" s="3"/>
      <c r="O18" s="3"/>
    </row>
    <row r="19" spans="1:15" x14ac:dyDescent="0.25">
      <c r="A19" s="3" t="s">
        <v>222</v>
      </c>
      <c r="B19" s="3" t="s">
        <v>251</v>
      </c>
      <c r="C19" s="3" t="s">
        <v>200</v>
      </c>
      <c r="D19" s="3" t="s">
        <v>200</v>
      </c>
      <c r="E19" s="3" t="s">
        <v>200</v>
      </c>
      <c r="F19" s="3" t="s">
        <v>200</v>
      </c>
      <c r="G19" s="3" t="s">
        <v>200</v>
      </c>
      <c r="H19" s="3">
        <v>2.2984599999999999</v>
      </c>
      <c r="I19" s="3" t="s">
        <v>200</v>
      </c>
      <c r="J19" s="3" t="s">
        <v>200</v>
      </c>
      <c r="K19" s="3" t="s">
        <v>200</v>
      </c>
      <c r="L19" s="3" t="s">
        <v>200</v>
      </c>
      <c r="M19" s="3" t="s">
        <v>200</v>
      </c>
      <c r="N19" s="3"/>
      <c r="O19" s="3"/>
    </row>
    <row r="20" spans="1:15" x14ac:dyDescent="0.25">
      <c r="A20" s="3" t="s">
        <v>228</v>
      </c>
      <c r="B20" s="3" t="s">
        <v>234</v>
      </c>
      <c r="C20" s="3" t="s">
        <v>200</v>
      </c>
      <c r="D20" s="3">
        <v>4.8477899999999998</v>
      </c>
      <c r="E20" s="3" t="s">
        <v>200</v>
      </c>
      <c r="F20" s="3" t="s">
        <v>200</v>
      </c>
      <c r="G20" s="3" t="s">
        <v>200</v>
      </c>
      <c r="H20" s="3" t="s">
        <v>200</v>
      </c>
      <c r="I20" s="3" t="s">
        <v>200</v>
      </c>
      <c r="J20" s="3" t="s">
        <v>200</v>
      </c>
      <c r="K20" s="3" t="s">
        <v>200</v>
      </c>
      <c r="L20" s="3" t="s">
        <v>200</v>
      </c>
      <c r="M20" s="3" t="s">
        <v>200</v>
      </c>
      <c r="N20" s="3"/>
      <c r="O20" s="3"/>
    </row>
    <row r="21" spans="1:15" x14ac:dyDescent="0.25">
      <c r="A21" s="3" t="s">
        <v>228</v>
      </c>
      <c r="B21" s="3" t="s">
        <v>239</v>
      </c>
      <c r="C21" s="3" t="s">
        <v>200</v>
      </c>
      <c r="D21" s="3" t="s">
        <v>200</v>
      </c>
      <c r="E21" s="3" t="s">
        <v>200</v>
      </c>
      <c r="F21" s="3" t="s">
        <v>200</v>
      </c>
      <c r="G21" s="3" t="s">
        <v>200</v>
      </c>
      <c r="H21" s="3">
        <v>7.7082499999999996</v>
      </c>
      <c r="I21" s="3" t="s">
        <v>200</v>
      </c>
      <c r="J21" s="3" t="s">
        <v>200</v>
      </c>
      <c r="K21" s="3" t="s">
        <v>200</v>
      </c>
      <c r="L21" s="3" t="s">
        <v>200</v>
      </c>
      <c r="M21" s="3" t="s">
        <v>200</v>
      </c>
      <c r="N21" s="3"/>
      <c r="O21" s="3"/>
    </row>
    <row r="22" spans="1:15" x14ac:dyDescent="0.25">
      <c r="A22" s="3"/>
      <c r="B22" s="3"/>
      <c r="C22" s="3"/>
      <c r="D22" s="3"/>
      <c r="E22" s="3"/>
      <c r="F22" s="3"/>
      <c r="G22" s="3"/>
      <c r="H22" s="3"/>
      <c r="I22" s="3"/>
      <c r="J22" s="3"/>
      <c r="K22" s="3"/>
      <c r="L22" s="3"/>
      <c r="M22" s="3"/>
      <c r="N22" s="3"/>
      <c r="O22" s="3"/>
    </row>
    <row r="23" spans="1:15" x14ac:dyDescent="0.25">
      <c r="A23" s="3"/>
      <c r="B23" s="3"/>
      <c r="C23" s="3"/>
      <c r="D23" s="3"/>
      <c r="E23" s="3"/>
      <c r="F23" s="3"/>
      <c r="G23" s="3"/>
      <c r="H23" s="3"/>
      <c r="I23" s="3"/>
      <c r="J23" s="3"/>
      <c r="K23" s="3"/>
      <c r="L23" s="3"/>
      <c r="M23" s="3"/>
      <c r="N23" s="3"/>
      <c r="O23" s="3"/>
    </row>
    <row r="24" spans="1:15" x14ac:dyDescent="0.25">
      <c r="A24" s="3"/>
      <c r="B24" s="3"/>
      <c r="C24" s="3"/>
      <c r="D24" s="3"/>
      <c r="E24" s="3"/>
      <c r="F24" s="3"/>
      <c r="G24" s="3"/>
      <c r="H24" s="3"/>
      <c r="I24" s="3"/>
      <c r="J24" s="3"/>
      <c r="K24" s="3"/>
      <c r="L24" s="3"/>
      <c r="M24" s="3"/>
      <c r="N24" s="3"/>
      <c r="O24" s="3"/>
    </row>
    <row r="25" spans="1:15" x14ac:dyDescent="0.25">
      <c r="A25" s="3"/>
      <c r="B25" s="3"/>
      <c r="C25" s="3"/>
      <c r="D25" s="3"/>
      <c r="E25" s="3"/>
      <c r="F25" s="3"/>
      <c r="G25" s="3"/>
      <c r="H25" s="3"/>
      <c r="I25" s="3"/>
      <c r="J25" s="3"/>
      <c r="K25" s="3"/>
      <c r="L25" s="3"/>
      <c r="M25" s="3"/>
      <c r="N25" s="3"/>
      <c r="O25" s="3"/>
    </row>
    <row r="26" spans="1:15" x14ac:dyDescent="0.25">
      <c r="A26" s="3"/>
      <c r="B26" s="3"/>
      <c r="C26" s="3"/>
      <c r="D26" s="3"/>
      <c r="E26" s="3"/>
      <c r="F26" s="3"/>
      <c r="G26" s="3"/>
      <c r="H26" s="3"/>
      <c r="I26" s="3"/>
      <c r="J26" s="3"/>
      <c r="K26" s="3"/>
      <c r="L26" s="3"/>
      <c r="M26" s="3"/>
      <c r="N26" s="3"/>
      <c r="O26" s="3"/>
    </row>
    <row r="27" spans="1:15" x14ac:dyDescent="0.25">
      <c r="A27" s="3"/>
      <c r="B27" s="3"/>
      <c r="C27" s="3"/>
      <c r="D27" s="3"/>
      <c r="E27" s="3"/>
      <c r="F27" s="3"/>
      <c r="G27" s="3"/>
      <c r="H27" s="3"/>
      <c r="I27" s="3"/>
      <c r="J27" s="3"/>
      <c r="K27" s="3"/>
      <c r="L27" s="3"/>
      <c r="M27" s="3"/>
      <c r="N27" s="3"/>
      <c r="O27" s="3"/>
    </row>
    <row r="28" spans="1:15" x14ac:dyDescent="0.25">
      <c r="A28" s="3"/>
      <c r="B28" s="3"/>
      <c r="C28" s="3"/>
      <c r="D28" s="3"/>
      <c r="E28" s="3"/>
      <c r="F28" s="3"/>
      <c r="G28" s="3"/>
      <c r="H28" s="3"/>
      <c r="I28" s="3"/>
      <c r="J28" s="3"/>
      <c r="K28" s="3"/>
      <c r="L28" s="3"/>
      <c r="M28" s="3"/>
      <c r="N28" s="3"/>
      <c r="O28" s="3"/>
    </row>
    <row r="29" spans="1:15" x14ac:dyDescent="0.25">
      <c r="A29" s="3"/>
      <c r="B29" s="3"/>
      <c r="C29" s="3"/>
      <c r="D29" s="3"/>
      <c r="E29" s="3"/>
      <c r="F29" s="3"/>
      <c r="G29" s="3"/>
      <c r="H29" s="3"/>
      <c r="I29" s="3"/>
      <c r="J29" s="3"/>
      <c r="K29" s="3"/>
      <c r="L29" s="3"/>
      <c r="M29" s="3"/>
      <c r="N29" s="3"/>
      <c r="O29" s="3"/>
    </row>
    <row r="30" spans="1:15" x14ac:dyDescent="0.25">
      <c r="A30" s="3"/>
      <c r="B30" s="3"/>
      <c r="C30" s="3"/>
      <c r="D30" s="3"/>
      <c r="E30" s="3"/>
      <c r="F30" s="3"/>
      <c r="G30" s="3"/>
      <c r="H30" s="3"/>
      <c r="I30" s="3"/>
      <c r="J30" s="3"/>
      <c r="K30" s="3"/>
      <c r="L30" s="3"/>
      <c r="M30" s="3"/>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320</v>
      </c>
    </row>
    <row r="5" spans="1:15" ht="21" x14ac:dyDescent="0.35">
      <c r="A5" s="7" t="s">
        <v>180</v>
      </c>
    </row>
    <row r="6" spans="1:15" x14ac:dyDescent="0.25">
      <c r="A6" t="s">
        <v>311</v>
      </c>
    </row>
    <row r="7" spans="1:15" x14ac:dyDescent="0.25">
      <c r="A7" t="s">
        <v>321</v>
      </c>
    </row>
    <row r="8" spans="1:15" x14ac:dyDescent="0.25">
      <c r="A8" t="s">
        <v>342</v>
      </c>
    </row>
    <row r="9" spans="1:15" x14ac:dyDescent="0.25">
      <c r="A9" t="s">
        <v>344</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207</v>
      </c>
      <c r="B14" s="3" t="s">
        <v>216</v>
      </c>
      <c r="C14" s="3" t="s">
        <v>200</v>
      </c>
      <c r="D14" s="3" t="s">
        <v>200</v>
      </c>
      <c r="E14" s="3" t="s">
        <v>200</v>
      </c>
      <c r="F14" s="3" t="s">
        <v>200</v>
      </c>
      <c r="G14" s="3">
        <v>33.700000000000003</v>
      </c>
      <c r="H14" s="3" t="s">
        <v>200</v>
      </c>
      <c r="I14" s="3" t="s">
        <v>200</v>
      </c>
      <c r="J14" s="3" t="s">
        <v>200</v>
      </c>
      <c r="K14" s="3" t="s">
        <v>200</v>
      </c>
      <c r="L14" s="3" t="s">
        <v>200</v>
      </c>
      <c r="M14" s="3" t="s">
        <v>200</v>
      </c>
      <c r="N14" s="3"/>
      <c r="O14" s="3"/>
    </row>
    <row r="15" spans="1:15" x14ac:dyDescent="0.25">
      <c r="A15" s="3" t="s">
        <v>218</v>
      </c>
      <c r="B15" s="3" t="s">
        <v>246</v>
      </c>
      <c r="C15" s="3" t="s">
        <v>200</v>
      </c>
      <c r="D15" s="3" t="s">
        <v>200</v>
      </c>
      <c r="E15" s="3" t="s">
        <v>200</v>
      </c>
      <c r="F15" s="3" t="s">
        <v>200</v>
      </c>
      <c r="G15" s="3" t="s">
        <v>200</v>
      </c>
      <c r="H15" s="3">
        <v>20.7498</v>
      </c>
      <c r="I15" s="3" t="s">
        <v>200</v>
      </c>
      <c r="J15" s="3" t="s">
        <v>200</v>
      </c>
      <c r="K15" s="3" t="s">
        <v>200</v>
      </c>
      <c r="L15" s="3" t="s">
        <v>200</v>
      </c>
      <c r="M15" s="3" t="s">
        <v>200</v>
      </c>
      <c r="N15" s="3"/>
      <c r="O15" s="3"/>
    </row>
    <row r="16" spans="1:15" x14ac:dyDescent="0.25">
      <c r="A16" s="3" t="s">
        <v>218</v>
      </c>
      <c r="B16" s="3" t="s">
        <v>219</v>
      </c>
      <c r="C16" s="3" t="s">
        <v>200</v>
      </c>
      <c r="D16" s="3" t="s">
        <v>200</v>
      </c>
      <c r="E16" s="3" t="s">
        <v>200</v>
      </c>
      <c r="F16" s="3" t="s">
        <v>200</v>
      </c>
      <c r="G16" s="3" t="s">
        <v>200</v>
      </c>
      <c r="H16" s="3">
        <v>22.666740000000001</v>
      </c>
      <c r="I16" s="3" t="s">
        <v>200</v>
      </c>
      <c r="J16" s="3" t="s">
        <v>200</v>
      </c>
      <c r="K16" s="3" t="s">
        <v>200</v>
      </c>
      <c r="L16" s="3" t="s">
        <v>200</v>
      </c>
      <c r="M16" s="3" t="s">
        <v>200</v>
      </c>
      <c r="N16" s="3"/>
      <c r="O16" s="3"/>
    </row>
    <row r="17" spans="1:15" x14ac:dyDescent="0.25">
      <c r="A17" s="3" t="s">
        <v>218</v>
      </c>
      <c r="B17" s="3" t="s">
        <v>220</v>
      </c>
      <c r="C17" s="3" t="s">
        <v>200</v>
      </c>
      <c r="D17" s="3">
        <v>12.277340000000001</v>
      </c>
      <c r="E17" s="3" t="s">
        <v>200</v>
      </c>
      <c r="F17" s="3" t="s">
        <v>200</v>
      </c>
      <c r="G17" s="3" t="s">
        <v>200</v>
      </c>
      <c r="H17" s="3">
        <v>14.59731</v>
      </c>
      <c r="I17" s="3" t="s">
        <v>200</v>
      </c>
      <c r="J17" s="3" t="s">
        <v>200</v>
      </c>
      <c r="K17" s="3" t="s">
        <v>200</v>
      </c>
      <c r="L17" s="3" t="s">
        <v>200</v>
      </c>
      <c r="M17" s="3" t="s">
        <v>200</v>
      </c>
      <c r="N17" s="3"/>
      <c r="O17" s="3"/>
    </row>
    <row r="18" spans="1:15" x14ac:dyDescent="0.25">
      <c r="A18" s="3" t="s">
        <v>218</v>
      </c>
      <c r="B18" s="3" t="s">
        <v>221</v>
      </c>
      <c r="C18" s="3" t="s">
        <v>200</v>
      </c>
      <c r="D18" s="3" t="s">
        <v>200</v>
      </c>
      <c r="E18" s="3">
        <v>28.67</v>
      </c>
      <c r="F18" s="3" t="s">
        <v>200</v>
      </c>
      <c r="G18" s="3" t="s">
        <v>200</v>
      </c>
      <c r="H18" s="3">
        <v>23.61881</v>
      </c>
      <c r="I18" s="3" t="s">
        <v>200</v>
      </c>
      <c r="J18" s="3" t="s">
        <v>200</v>
      </c>
      <c r="K18" s="3" t="s">
        <v>200</v>
      </c>
      <c r="L18" s="3" t="s">
        <v>200</v>
      </c>
      <c r="M18" s="3" t="s">
        <v>200</v>
      </c>
      <c r="N18" s="3"/>
      <c r="O18" s="3"/>
    </row>
    <row r="19" spans="1:15" x14ac:dyDescent="0.25">
      <c r="A19" s="3" t="s">
        <v>222</v>
      </c>
      <c r="B19" s="3" t="s">
        <v>251</v>
      </c>
      <c r="C19" s="3" t="s">
        <v>200</v>
      </c>
      <c r="D19" s="3" t="s">
        <v>200</v>
      </c>
      <c r="E19" s="3" t="s">
        <v>200</v>
      </c>
      <c r="F19" s="3" t="s">
        <v>200</v>
      </c>
      <c r="G19" s="3" t="s">
        <v>200</v>
      </c>
      <c r="H19" s="3">
        <v>2.63456</v>
      </c>
      <c r="I19" s="3" t="s">
        <v>200</v>
      </c>
      <c r="J19" s="3" t="s">
        <v>200</v>
      </c>
      <c r="K19" s="3" t="s">
        <v>200</v>
      </c>
      <c r="L19" s="3" t="s">
        <v>200</v>
      </c>
      <c r="M19" s="3" t="s">
        <v>200</v>
      </c>
      <c r="N19" s="3"/>
      <c r="O19" s="3"/>
    </row>
    <row r="20" spans="1:15" x14ac:dyDescent="0.25">
      <c r="A20" s="3" t="s">
        <v>228</v>
      </c>
      <c r="B20" s="3" t="s">
        <v>234</v>
      </c>
      <c r="C20" s="3" t="s">
        <v>200</v>
      </c>
      <c r="D20" s="3">
        <v>3.7133699999999998</v>
      </c>
      <c r="E20" s="3" t="s">
        <v>200</v>
      </c>
      <c r="F20" s="3" t="s">
        <v>200</v>
      </c>
      <c r="G20" s="3" t="s">
        <v>200</v>
      </c>
      <c r="H20" s="3" t="s">
        <v>200</v>
      </c>
      <c r="I20" s="3" t="s">
        <v>200</v>
      </c>
      <c r="J20" s="3" t="s">
        <v>200</v>
      </c>
      <c r="K20" s="3" t="s">
        <v>200</v>
      </c>
      <c r="L20" s="3" t="s">
        <v>200</v>
      </c>
      <c r="M20" s="3" t="s">
        <v>200</v>
      </c>
      <c r="N20" s="3"/>
      <c r="O20" s="3"/>
    </row>
    <row r="21" spans="1:15" x14ac:dyDescent="0.25">
      <c r="A21" s="3" t="s">
        <v>228</v>
      </c>
      <c r="B21" s="3" t="s">
        <v>239</v>
      </c>
      <c r="C21" s="3" t="s">
        <v>200</v>
      </c>
      <c r="D21" s="3" t="s">
        <v>200</v>
      </c>
      <c r="E21" s="3" t="s">
        <v>200</v>
      </c>
      <c r="F21" s="3" t="s">
        <v>200</v>
      </c>
      <c r="G21" s="3" t="s">
        <v>200</v>
      </c>
      <c r="H21" s="3">
        <v>7.1677</v>
      </c>
      <c r="I21" s="3" t="s">
        <v>200</v>
      </c>
      <c r="J21" s="3" t="s">
        <v>200</v>
      </c>
      <c r="K21" s="3" t="s">
        <v>200</v>
      </c>
      <c r="L21" s="3" t="s">
        <v>200</v>
      </c>
      <c r="M21" s="3" t="s">
        <v>200</v>
      </c>
      <c r="N21" s="3"/>
      <c r="O21" s="3"/>
    </row>
    <row r="22" spans="1:15" x14ac:dyDescent="0.25">
      <c r="A22" s="3"/>
      <c r="B22" s="3"/>
      <c r="C22" s="3"/>
      <c r="D22" s="3"/>
      <c r="E22" s="3"/>
      <c r="F22" s="3"/>
      <c r="G22" s="3"/>
      <c r="H22" s="3"/>
      <c r="I22" s="3"/>
      <c r="J22" s="3"/>
      <c r="K22" s="3"/>
      <c r="L22" s="3"/>
      <c r="M22" s="3"/>
      <c r="N22" s="3"/>
      <c r="O22" s="3"/>
    </row>
    <row r="23" spans="1:15" x14ac:dyDescent="0.25">
      <c r="A23" s="3"/>
      <c r="B23" s="3"/>
      <c r="C23" s="3"/>
      <c r="D23" s="3"/>
      <c r="E23" s="3"/>
      <c r="F23" s="3"/>
      <c r="G23" s="3"/>
      <c r="H23" s="3"/>
      <c r="I23" s="3"/>
      <c r="J23" s="3"/>
      <c r="K23" s="3"/>
      <c r="L23" s="3"/>
      <c r="M23" s="3"/>
      <c r="N23" s="3"/>
      <c r="O23" s="3"/>
    </row>
    <row r="24" spans="1:15" x14ac:dyDescent="0.25">
      <c r="A24" s="3"/>
      <c r="B24" s="3"/>
      <c r="C24" s="3"/>
      <c r="D24" s="3"/>
      <c r="E24" s="3"/>
      <c r="F24" s="3"/>
      <c r="G24" s="3"/>
      <c r="H24" s="3"/>
      <c r="I24" s="3"/>
      <c r="J24" s="3"/>
      <c r="K24" s="3"/>
      <c r="L24" s="3"/>
      <c r="M24" s="3"/>
      <c r="N24" s="3"/>
      <c r="O24" s="3"/>
    </row>
    <row r="25" spans="1:15" x14ac:dyDescent="0.25">
      <c r="A25" s="3"/>
      <c r="B25" s="3"/>
      <c r="C25" s="3"/>
      <c r="D25" s="3"/>
      <c r="E25" s="3"/>
      <c r="F25" s="3"/>
      <c r="G25" s="3"/>
      <c r="H25" s="3"/>
      <c r="I25" s="3"/>
      <c r="J25" s="3"/>
      <c r="K25" s="3"/>
      <c r="L25" s="3"/>
      <c r="M25" s="3"/>
      <c r="N25" s="3"/>
      <c r="O25" s="3"/>
    </row>
    <row r="26" spans="1:15" x14ac:dyDescent="0.25">
      <c r="A26" s="3"/>
      <c r="B26" s="3"/>
      <c r="C26" s="3"/>
      <c r="D26" s="3"/>
      <c r="E26" s="3"/>
      <c r="F26" s="3"/>
      <c r="G26" s="3"/>
      <c r="H26" s="3"/>
      <c r="I26" s="3"/>
      <c r="J26" s="3"/>
      <c r="K26" s="3"/>
      <c r="L26" s="3"/>
      <c r="M26" s="3"/>
      <c r="N26" s="3"/>
      <c r="O26" s="3"/>
    </row>
    <row r="27" spans="1:15" x14ac:dyDescent="0.25">
      <c r="A27" s="3"/>
      <c r="B27" s="3"/>
      <c r="C27" s="3"/>
      <c r="D27" s="3"/>
      <c r="E27" s="3"/>
      <c r="F27" s="3"/>
      <c r="G27" s="3"/>
      <c r="H27" s="3"/>
      <c r="I27" s="3"/>
      <c r="J27" s="3"/>
      <c r="K27" s="3"/>
      <c r="L27" s="3"/>
      <c r="M27" s="3"/>
      <c r="N27" s="3"/>
      <c r="O27" s="3"/>
    </row>
    <row r="28" spans="1:15" x14ac:dyDescent="0.25">
      <c r="A28" s="3"/>
      <c r="B28" s="3"/>
      <c r="C28" s="3"/>
      <c r="D28" s="3"/>
      <c r="E28" s="3"/>
      <c r="F28" s="3"/>
      <c r="G28" s="3"/>
      <c r="H28" s="3"/>
      <c r="I28" s="3"/>
      <c r="J28" s="3"/>
      <c r="K28" s="3"/>
      <c r="L28" s="3"/>
      <c r="M28" s="3"/>
      <c r="N28" s="3"/>
      <c r="O28" s="3"/>
    </row>
    <row r="29" spans="1:15" x14ac:dyDescent="0.25">
      <c r="A29" s="3"/>
      <c r="B29" s="3"/>
      <c r="C29" s="3"/>
      <c r="D29" s="3"/>
      <c r="E29" s="3"/>
      <c r="F29" s="3"/>
      <c r="G29" s="3"/>
      <c r="H29" s="3"/>
      <c r="I29" s="3"/>
      <c r="J29" s="3"/>
      <c r="K29" s="3"/>
      <c r="L29" s="3"/>
      <c r="M29" s="3"/>
      <c r="N29" s="3"/>
      <c r="O29" s="3"/>
    </row>
    <row r="30" spans="1:15" x14ac:dyDescent="0.25">
      <c r="A30" s="3"/>
      <c r="B30" s="3"/>
      <c r="C30" s="3"/>
      <c r="D30" s="3"/>
      <c r="E30" s="3"/>
      <c r="F30" s="3"/>
      <c r="G30" s="3"/>
      <c r="H30" s="3"/>
      <c r="I30" s="3"/>
      <c r="J30" s="3"/>
      <c r="K30" s="3"/>
      <c r="L30" s="3"/>
      <c r="M30" s="3"/>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182</v>
      </c>
    </row>
    <row r="8" spans="1:15" x14ac:dyDescent="0.25">
      <c r="A8" t="s">
        <v>183</v>
      </c>
    </row>
    <row r="9" spans="1:15" x14ac:dyDescent="0.25">
      <c r="A9" t="s">
        <v>255</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v>93.144109999999998</v>
      </c>
      <c r="F14" s="3" t="s">
        <v>200</v>
      </c>
      <c r="G14" s="3">
        <v>89.293400000000005</v>
      </c>
      <c r="H14" s="3">
        <v>100</v>
      </c>
      <c r="I14" s="3">
        <v>100</v>
      </c>
      <c r="J14" s="3">
        <v>100</v>
      </c>
      <c r="K14" s="3">
        <v>100</v>
      </c>
      <c r="L14" s="3">
        <v>100</v>
      </c>
      <c r="M14" s="3" t="s">
        <v>200</v>
      </c>
      <c r="N14" s="3"/>
      <c r="O14" s="3"/>
    </row>
    <row r="15" spans="1:15" x14ac:dyDescent="0.25">
      <c r="A15" s="3" t="s">
        <v>198</v>
      </c>
      <c r="B15" s="3" t="s">
        <v>201</v>
      </c>
      <c r="C15" s="3">
        <v>54.023679999999999</v>
      </c>
      <c r="D15" s="3">
        <v>62.767270000000003</v>
      </c>
      <c r="E15" s="3">
        <v>79.152630000000002</v>
      </c>
      <c r="F15" s="3" t="s">
        <v>200</v>
      </c>
      <c r="G15" s="3" t="s">
        <v>200</v>
      </c>
      <c r="H15" s="3" t="s">
        <v>200</v>
      </c>
      <c r="I15" s="3" t="s">
        <v>200</v>
      </c>
      <c r="J15" s="3">
        <v>79.448040000000006</v>
      </c>
      <c r="K15" s="3" t="s">
        <v>200</v>
      </c>
      <c r="L15" s="3" t="s">
        <v>200</v>
      </c>
      <c r="M15" s="3" t="s">
        <v>200</v>
      </c>
      <c r="N15" s="3"/>
      <c r="O15" s="3"/>
    </row>
    <row r="16" spans="1:15" x14ac:dyDescent="0.25">
      <c r="A16" s="3" t="s">
        <v>198</v>
      </c>
      <c r="B16" s="3" t="s">
        <v>203</v>
      </c>
      <c r="C16" s="3">
        <v>82.2423</v>
      </c>
      <c r="D16" s="3">
        <v>70.676590000000004</v>
      </c>
      <c r="E16" s="3">
        <v>71.92868</v>
      </c>
      <c r="F16" s="3" t="s">
        <v>200</v>
      </c>
      <c r="G16" s="3" t="s">
        <v>200</v>
      </c>
      <c r="H16" s="3" t="s">
        <v>200</v>
      </c>
      <c r="I16" s="3" t="s">
        <v>200</v>
      </c>
      <c r="J16" s="3" t="s">
        <v>200</v>
      </c>
      <c r="K16" s="3" t="s">
        <v>200</v>
      </c>
      <c r="L16" s="3" t="s">
        <v>200</v>
      </c>
      <c r="M16" s="3" t="s">
        <v>200</v>
      </c>
      <c r="N16" s="3"/>
      <c r="O16" s="3"/>
    </row>
    <row r="17" spans="1:15" x14ac:dyDescent="0.25">
      <c r="A17" s="3" t="s">
        <v>198</v>
      </c>
      <c r="B17" s="3" t="s">
        <v>204</v>
      </c>
      <c r="C17" s="3">
        <v>91.008099999999999</v>
      </c>
      <c r="D17" s="3" t="s">
        <v>200</v>
      </c>
      <c r="E17" s="3" t="s">
        <v>200</v>
      </c>
      <c r="F17" s="3" t="s">
        <v>200</v>
      </c>
      <c r="G17" s="3">
        <v>94.430670000000006</v>
      </c>
      <c r="H17" s="3" t="s">
        <v>200</v>
      </c>
      <c r="I17" s="3" t="s">
        <v>200</v>
      </c>
      <c r="J17" s="3" t="s">
        <v>200</v>
      </c>
      <c r="K17" s="3">
        <v>92.000069999999994</v>
      </c>
      <c r="L17" s="3" t="s">
        <v>200</v>
      </c>
      <c r="M17" s="3" t="s">
        <v>200</v>
      </c>
      <c r="N17" s="3"/>
      <c r="O17" s="3"/>
    </row>
    <row r="18" spans="1:15" x14ac:dyDescent="0.25">
      <c r="A18" s="3" t="s">
        <v>198</v>
      </c>
      <c r="B18" s="3" t="s">
        <v>205</v>
      </c>
      <c r="C18" s="3">
        <v>46.54401</v>
      </c>
      <c r="D18" s="3">
        <v>46.537840000000003</v>
      </c>
      <c r="E18" s="3" t="s">
        <v>200</v>
      </c>
      <c r="F18" s="3" t="s">
        <v>200</v>
      </c>
      <c r="G18" s="3" t="s">
        <v>200</v>
      </c>
      <c r="H18" s="3">
        <v>34.570659999999997</v>
      </c>
      <c r="I18" s="3" t="s">
        <v>200</v>
      </c>
      <c r="J18" s="3" t="s">
        <v>200</v>
      </c>
      <c r="K18" s="3" t="s">
        <v>200</v>
      </c>
      <c r="L18" s="3" t="s">
        <v>200</v>
      </c>
      <c r="M18" s="3" t="s">
        <v>200</v>
      </c>
      <c r="N18" s="3"/>
      <c r="O18" s="3"/>
    </row>
    <row r="19" spans="1:15" x14ac:dyDescent="0.25">
      <c r="A19" s="3" t="s">
        <v>198</v>
      </c>
      <c r="B19" s="3" t="s">
        <v>206</v>
      </c>
      <c r="C19" s="3" t="s">
        <v>200</v>
      </c>
      <c r="D19" s="3" t="s">
        <v>200</v>
      </c>
      <c r="E19" s="3" t="s">
        <v>200</v>
      </c>
      <c r="F19" s="3" t="s">
        <v>200</v>
      </c>
      <c r="G19" s="3">
        <v>31.87773</v>
      </c>
      <c r="H19" s="3">
        <v>32.598039999999997</v>
      </c>
      <c r="I19" s="3">
        <v>25.494070000000001</v>
      </c>
      <c r="J19" s="3">
        <v>22.118960000000001</v>
      </c>
      <c r="K19" s="3" t="s">
        <v>200</v>
      </c>
      <c r="L19" s="3" t="s">
        <v>200</v>
      </c>
      <c r="M19" s="3" t="s">
        <v>200</v>
      </c>
      <c r="N19" s="3"/>
      <c r="O19" s="3"/>
    </row>
    <row r="20" spans="1:15" x14ac:dyDescent="0.25">
      <c r="A20" s="3" t="s">
        <v>207</v>
      </c>
      <c r="B20" s="3" t="s">
        <v>245</v>
      </c>
      <c r="C20" s="3" t="s">
        <v>200</v>
      </c>
      <c r="D20" s="3">
        <v>100</v>
      </c>
      <c r="E20" s="3" t="s">
        <v>200</v>
      </c>
      <c r="F20" s="3">
        <v>94.721829999999997</v>
      </c>
      <c r="G20" s="3" t="s">
        <v>200</v>
      </c>
      <c r="H20" s="3">
        <v>100</v>
      </c>
      <c r="I20" s="3" t="s">
        <v>200</v>
      </c>
      <c r="J20" s="3" t="s">
        <v>200</v>
      </c>
      <c r="K20" s="3">
        <v>100</v>
      </c>
      <c r="L20" s="3" t="s">
        <v>200</v>
      </c>
      <c r="M20" s="3" t="s">
        <v>200</v>
      </c>
      <c r="N20" s="3"/>
      <c r="O20" s="3"/>
    </row>
    <row r="21" spans="1:15" x14ac:dyDescent="0.25">
      <c r="A21" s="3" t="s">
        <v>207</v>
      </c>
      <c r="B21" s="3" t="s">
        <v>209</v>
      </c>
      <c r="C21" s="3">
        <v>95.758529999999993</v>
      </c>
      <c r="D21" s="3">
        <v>91.222710000000006</v>
      </c>
      <c r="E21" s="3">
        <v>91.914190000000005</v>
      </c>
      <c r="F21" s="3" t="s">
        <v>200</v>
      </c>
      <c r="G21" s="3">
        <v>67.551509999999993</v>
      </c>
      <c r="H21" s="3" t="s">
        <v>200</v>
      </c>
      <c r="I21" s="3" t="s">
        <v>200</v>
      </c>
      <c r="J21" s="3" t="s">
        <v>200</v>
      </c>
      <c r="K21" s="3">
        <v>83.124430000000004</v>
      </c>
      <c r="L21" s="3" t="s">
        <v>200</v>
      </c>
      <c r="M21" s="3" t="s">
        <v>200</v>
      </c>
      <c r="N21" s="3"/>
      <c r="O21" s="3"/>
    </row>
    <row r="22" spans="1:15" x14ac:dyDescent="0.25">
      <c r="A22" s="3" t="s">
        <v>207</v>
      </c>
      <c r="B22" s="3" t="s">
        <v>211</v>
      </c>
      <c r="C22" s="3" t="s">
        <v>200</v>
      </c>
      <c r="D22" s="3" t="s">
        <v>200</v>
      </c>
      <c r="E22" s="3">
        <v>17.792829999999999</v>
      </c>
      <c r="F22" s="3">
        <v>14.54626</v>
      </c>
      <c r="G22" s="3">
        <v>12.646330000000001</v>
      </c>
      <c r="H22" s="3">
        <v>11.403969999999999</v>
      </c>
      <c r="I22" s="3">
        <v>11.232559999999999</v>
      </c>
      <c r="J22" s="3">
        <v>11.107430000000001</v>
      </c>
      <c r="K22" s="3">
        <v>10.70271</v>
      </c>
      <c r="L22" s="3">
        <v>11.16281</v>
      </c>
      <c r="M22" s="3" t="s">
        <v>200</v>
      </c>
      <c r="N22" s="3"/>
      <c r="O22" s="3"/>
    </row>
    <row r="23" spans="1:15" x14ac:dyDescent="0.25">
      <c r="A23" s="3" t="s">
        <v>207</v>
      </c>
      <c r="B23" s="3" t="s">
        <v>212</v>
      </c>
      <c r="C23" s="3">
        <v>100</v>
      </c>
      <c r="D23" s="3">
        <v>100</v>
      </c>
      <c r="E23" s="3">
        <v>100</v>
      </c>
      <c r="F23" s="3">
        <v>100</v>
      </c>
      <c r="G23" s="3">
        <v>100</v>
      </c>
      <c r="H23" s="3">
        <v>100</v>
      </c>
      <c r="I23" s="3">
        <v>100</v>
      </c>
      <c r="J23" s="3">
        <v>100</v>
      </c>
      <c r="K23" s="3">
        <v>100</v>
      </c>
      <c r="L23" s="3">
        <v>100</v>
      </c>
      <c r="M23" s="3" t="s">
        <v>200</v>
      </c>
      <c r="N23" s="3"/>
      <c r="O23" s="3"/>
    </row>
    <row r="24" spans="1:15" x14ac:dyDescent="0.25">
      <c r="A24" s="3" t="s">
        <v>207</v>
      </c>
      <c r="B24" s="3" t="s">
        <v>213</v>
      </c>
      <c r="C24" s="3">
        <v>90.376850000000005</v>
      </c>
      <c r="D24" s="3">
        <v>97.540099999999995</v>
      </c>
      <c r="E24" s="3">
        <v>97.152000000000001</v>
      </c>
      <c r="F24" s="3">
        <v>95.013279999999995</v>
      </c>
      <c r="G24" s="3">
        <v>95.25318</v>
      </c>
      <c r="H24" s="3">
        <v>93.327870000000004</v>
      </c>
      <c r="I24" s="3" t="s">
        <v>200</v>
      </c>
      <c r="J24" s="3">
        <v>91.523510000000002</v>
      </c>
      <c r="K24" s="3">
        <v>93.322800000000001</v>
      </c>
      <c r="L24" s="3">
        <v>94.056520000000006</v>
      </c>
      <c r="M24" s="3" t="s">
        <v>200</v>
      </c>
      <c r="N24" s="3"/>
      <c r="O24" s="3"/>
    </row>
    <row r="25" spans="1:15" x14ac:dyDescent="0.25">
      <c r="A25" s="3" t="s">
        <v>207</v>
      </c>
      <c r="B25" s="3" t="s">
        <v>214</v>
      </c>
      <c r="C25" s="3" t="s">
        <v>200</v>
      </c>
      <c r="D25" s="3" t="s">
        <v>200</v>
      </c>
      <c r="E25" s="3">
        <v>73.493979999999993</v>
      </c>
      <c r="F25" s="3">
        <v>57.317070000000001</v>
      </c>
      <c r="G25" s="3">
        <v>67.469880000000003</v>
      </c>
      <c r="H25" s="3">
        <v>77.63158</v>
      </c>
      <c r="I25" s="3">
        <v>81.08108</v>
      </c>
      <c r="J25" s="3">
        <v>80.55556</v>
      </c>
      <c r="K25" s="3">
        <v>84.507040000000003</v>
      </c>
      <c r="L25" s="3">
        <v>87.36842</v>
      </c>
      <c r="M25" s="3" t="s">
        <v>200</v>
      </c>
      <c r="N25" s="3"/>
      <c r="O25" s="3"/>
    </row>
    <row r="26" spans="1:15" x14ac:dyDescent="0.25">
      <c r="A26" s="3" t="s">
        <v>207</v>
      </c>
      <c r="B26" s="3" t="s">
        <v>216</v>
      </c>
      <c r="C26" s="3" t="s">
        <v>200</v>
      </c>
      <c r="D26" s="3" t="s">
        <v>200</v>
      </c>
      <c r="E26" s="3" t="s">
        <v>200</v>
      </c>
      <c r="F26" s="3" t="s">
        <v>200</v>
      </c>
      <c r="G26" s="3" t="s">
        <v>200</v>
      </c>
      <c r="H26" s="3" t="s">
        <v>200</v>
      </c>
      <c r="I26" s="3" t="s">
        <v>200</v>
      </c>
      <c r="J26" s="3">
        <v>79.726569999999995</v>
      </c>
      <c r="K26" s="3" t="s">
        <v>200</v>
      </c>
      <c r="L26" s="3" t="s">
        <v>200</v>
      </c>
      <c r="M26" s="3" t="s">
        <v>200</v>
      </c>
      <c r="N26" s="3"/>
      <c r="O26" s="3"/>
    </row>
    <row r="27" spans="1:15" x14ac:dyDescent="0.25">
      <c r="A27" s="3" t="s">
        <v>207</v>
      </c>
      <c r="B27" s="3" t="s">
        <v>217</v>
      </c>
      <c r="C27" s="3">
        <v>93.305340000000001</v>
      </c>
      <c r="D27" s="3" t="s">
        <v>200</v>
      </c>
      <c r="E27" s="3" t="s">
        <v>200</v>
      </c>
      <c r="F27" s="3">
        <v>98.857020000000006</v>
      </c>
      <c r="G27" s="3" t="s">
        <v>200</v>
      </c>
      <c r="H27" s="3" t="s">
        <v>200</v>
      </c>
      <c r="I27" s="3">
        <v>99.186059999999998</v>
      </c>
      <c r="J27" s="3" t="s">
        <v>200</v>
      </c>
      <c r="K27" s="3" t="s">
        <v>200</v>
      </c>
      <c r="L27" s="3" t="s">
        <v>200</v>
      </c>
      <c r="M27" s="3" t="s">
        <v>200</v>
      </c>
      <c r="N27" s="3"/>
      <c r="O27" s="3"/>
    </row>
    <row r="28" spans="1:15" x14ac:dyDescent="0.25">
      <c r="A28" s="3" t="s">
        <v>218</v>
      </c>
      <c r="B28" s="3" t="s">
        <v>246</v>
      </c>
      <c r="C28" s="3" t="s">
        <v>200</v>
      </c>
      <c r="D28" s="3" t="s">
        <v>200</v>
      </c>
      <c r="E28" s="3" t="s">
        <v>200</v>
      </c>
      <c r="F28" s="3" t="s">
        <v>200</v>
      </c>
      <c r="G28" s="3">
        <v>100</v>
      </c>
      <c r="H28" s="3">
        <v>100</v>
      </c>
      <c r="I28" s="3" t="s">
        <v>200</v>
      </c>
      <c r="J28" s="3" t="s">
        <v>200</v>
      </c>
      <c r="K28" s="3" t="s">
        <v>200</v>
      </c>
      <c r="L28" s="3" t="s">
        <v>200</v>
      </c>
      <c r="M28" s="3" t="s">
        <v>200</v>
      </c>
      <c r="N28" s="3"/>
      <c r="O28" s="3"/>
    </row>
    <row r="29" spans="1:15" x14ac:dyDescent="0.25">
      <c r="A29" s="3" t="s">
        <v>218</v>
      </c>
      <c r="B29" s="3" t="s">
        <v>219</v>
      </c>
      <c r="C29" s="3" t="s">
        <v>200</v>
      </c>
      <c r="D29" s="3" t="s">
        <v>200</v>
      </c>
      <c r="E29" s="3" t="s">
        <v>200</v>
      </c>
      <c r="F29" s="3" t="s">
        <v>200</v>
      </c>
      <c r="G29" s="3" t="s">
        <v>200</v>
      </c>
      <c r="H29" s="3" t="s">
        <v>200</v>
      </c>
      <c r="I29" s="3">
        <v>70.440470000000005</v>
      </c>
      <c r="J29" s="3" t="s">
        <v>200</v>
      </c>
      <c r="K29" s="3">
        <v>80.24391</v>
      </c>
      <c r="L29" s="3">
        <v>83.758049999999997</v>
      </c>
      <c r="M29" s="3" t="s">
        <v>200</v>
      </c>
      <c r="N29" s="3"/>
      <c r="O29" s="3"/>
    </row>
    <row r="30" spans="1:15" x14ac:dyDescent="0.25">
      <c r="A30" s="3" t="s">
        <v>218</v>
      </c>
      <c r="B30" s="3" t="s">
        <v>247</v>
      </c>
      <c r="C30" s="3">
        <v>100</v>
      </c>
      <c r="D30" s="3">
        <v>100</v>
      </c>
      <c r="E30" s="3">
        <v>100</v>
      </c>
      <c r="F30" s="3" t="s">
        <v>200</v>
      </c>
      <c r="G30" s="3">
        <v>90.867909999999995</v>
      </c>
      <c r="H30" s="3" t="s">
        <v>200</v>
      </c>
      <c r="I30" s="3" t="s">
        <v>200</v>
      </c>
      <c r="J30" s="3">
        <v>87.549790000000002</v>
      </c>
      <c r="K30" s="3">
        <v>90.804060000000007</v>
      </c>
      <c r="L30" s="3">
        <v>96.619169999999997</v>
      </c>
      <c r="M30" s="3" t="s">
        <v>200</v>
      </c>
      <c r="N30" s="3"/>
      <c r="O30" s="3"/>
    </row>
    <row r="31" spans="1:15" x14ac:dyDescent="0.25">
      <c r="A31" s="3" t="s">
        <v>218</v>
      </c>
      <c r="B31" s="3" t="s">
        <v>220</v>
      </c>
      <c r="C31" s="3">
        <v>100</v>
      </c>
      <c r="D31" s="3">
        <v>100</v>
      </c>
      <c r="E31" s="3">
        <v>100</v>
      </c>
      <c r="F31" s="3">
        <v>100</v>
      </c>
      <c r="G31" s="3">
        <v>100</v>
      </c>
      <c r="H31" s="3">
        <v>100</v>
      </c>
      <c r="I31" s="3">
        <v>100</v>
      </c>
      <c r="J31" s="3">
        <v>100</v>
      </c>
      <c r="K31" s="3">
        <v>100</v>
      </c>
      <c r="L31" s="3">
        <v>100</v>
      </c>
      <c r="M31" s="3" t="s">
        <v>200</v>
      </c>
      <c r="N31" s="3"/>
      <c r="O31" s="3"/>
    </row>
    <row r="32" spans="1:15" x14ac:dyDescent="0.25">
      <c r="A32" s="3" t="s">
        <v>218</v>
      </c>
      <c r="B32" s="3" t="s">
        <v>221</v>
      </c>
      <c r="C32" s="3" t="s">
        <v>200</v>
      </c>
      <c r="D32" s="3" t="s">
        <v>200</v>
      </c>
      <c r="E32" s="3">
        <v>100</v>
      </c>
      <c r="F32" s="3">
        <v>100</v>
      </c>
      <c r="G32" s="3">
        <v>100</v>
      </c>
      <c r="H32" s="3">
        <v>100</v>
      </c>
      <c r="I32" s="3">
        <v>100</v>
      </c>
      <c r="J32" s="3">
        <v>100</v>
      </c>
      <c r="K32" s="3">
        <v>100</v>
      </c>
      <c r="L32" s="3" t="s">
        <v>200</v>
      </c>
      <c r="M32" s="3" t="s">
        <v>200</v>
      </c>
      <c r="N32" s="3"/>
      <c r="O32" s="3"/>
    </row>
    <row r="33" spans="1:15" x14ac:dyDescent="0.25">
      <c r="A33" s="3" t="s">
        <v>222</v>
      </c>
      <c r="B33" s="3" t="s">
        <v>223</v>
      </c>
      <c r="C33" s="3" t="s">
        <v>200</v>
      </c>
      <c r="D33" s="3">
        <v>45.176200000000001</v>
      </c>
      <c r="E33" s="3" t="s">
        <v>200</v>
      </c>
      <c r="F33" s="3" t="s">
        <v>200</v>
      </c>
      <c r="G33" s="3" t="s">
        <v>200</v>
      </c>
      <c r="H33" s="3" t="s">
        <v>200</v>
      </c>
      <c r="I33" s="3" t="s">
        <v>200</v>
      </c>
      <c r="J33" s="3" t="s">
        <v>200</v>
      </c>
      <c r="K33" s="3" t="s">
        <v>200</v>
      </c>
      <c r="L33" s="3" t="s">
        <v>200</v>
      </c>
      <c r="M33" s="3" t="s">
        <v>200</v>
      </c>
      <c r="N33" s="3"/>
      <c r="O33" s="3"/>
    </row>
    <row r="34" spans="1:15" x14ac:dyDescent="0.25">
      <c r="A34" s="3" t="s">
        <v>222</v>
      </c>
      <c r="B34" s="3" t="s">
        <v>224</v>
      </c>
      <c r="C34" s="3" t="s">
        <v>200</v>
      </c>
      <c r="D34" s="3" t="s">
        <v>200</v>
      </c>
      <c r="E34" s="3">
        <v>99.691879999999998</v>
      </c>
      <c r="F34" s="3">
        <v>98.421729999999997</v>
      </c>
      <c r="G34" s="3" t="s">
        <v>200</v>
      </c>
      <c r="H34" s="3" t="s">
        <v>200</v>
      </c>
      <c r="I34" s="3" t="s">
        <v>200</v>
      </c>
      <c r="J34" s="3" t="s">
        <v>200</v>
      </c>
      <c r="K34" s="3" t="s">
        <v>200</v>
      </c>
      <c r="L34" s="3" t="s">
        <v>200</v>
      </c>
      <c r="M34" s="3" t="s">
        <v>200</v>
      </c>
      <c r="N34" s="3"/>
      <c r="O34" s="3"/>
    </row>
    <row r="35" spans="1:15" x14ac:dyDescent="0.25">
      <c r="A35" s="3" t="s">
        <v>222</v>
      </c>
      <c r="B35" s="3" t="s">
        <v>225</v>
      </c>
      <c r="C35" s="3">
        <v>76.919409999999999</v>
      </c>
      <c r="D35" s="3">
        <v>75.021870000000007</v>
      </c>
      <c r="E35" s="3">
        <v>63.416629999999998</v>
      </c>
      <c r="F35" s="3">
        <v>76.566760000000002</v>
      </c>
      <c r="G35" s="3">
        <v>79.419730000000001</v>
      </c>
      <c r="H35" s="3">
        <v>79.902150000000006</v>
      </c>
      <c r="I35" s="3" t="s">
        <v>200</v>
      </c>
      <c r="J35" s="3">
        <v>87.088790000000003</v>
      </c>
      <c r="K35" s="3" t="s">
        <v>200</v>
      </c>
      <c r="L35" s="3" t="s">
        <v>200</v>
      </c>
      <c r="M35" s="3" t="s">
        <v>200</v>
      </c>
      <c r="N35" s="3"/>
      <c r="O35" s="3"/>
    </row>
    <row r="36" spans="1:15" x14ac:dyDescent="0.25">
      <c r="A36" s="3" t="s">
        <v>222</v>
      </c>
      <c r="B36" s="3" t="s">
        <v>226</v>
      </c>
      <c r="C36" s="3">
        <v>49.154449999999997</v>
      </c>
      <c r="D36" s="3">
        <v>52.647390000000001</v>
      </c>
      <c r="E36" s="3">
        <v>56.085459999999998</v>
      </c>
      <c r="F36" s="3">
        <v>61.99783</v>
      </c>
      <c r="G36" s="3">
        <v>66.948840000000004</v>
      </c>
      <c r="H36" s="3">
        <v>71.28416</v>
      </c>
      <c r="I36" s="3">
        <v>83.626829999999998</v>
      </c>
      <c r="J36" s="3" t="s">
        <v>200</v>
      </c>
      <c r="K36" s="3" t="s">
        <v>200</v>
      </c>
      <c r="L36" s="3" t="s">
        <v>200</v>
      </c>
      <c r="M36" s="3" t="s">
        <v>200</v>
      </c>
      <c r="N36" s="3"/>
      <c r="O36" s="3"/>
    </row>
    <row r="37" spans="1:15" x14ac:dyDescent="0.25">
      <c r="A37" s="3" t="s">
        <v>222</v>
      </c>
      <c r="B37" s="3" t="s">
        <v>248</v>
      </c>
      <c r="C37" s="3">
        <v>95.376819999999995</v>
      </c>
      <c r="D37" s="3">
        <v>87.697590000000005</v>
      </c>
      <c r="E37" s="3">
        <v>89.837670000000003</v>
      </c>
      <c r="F37" s="3">
        <v>90.401979999999995</v>
      </c>
      <c r="G37" s="3" t="s">
        <v>200</v>
      </c>
      <c r="H37" s="3" t="s">
        <v>200</v>
      </c>
      <c r="I37" s="3" t="s">
        <v>200</v>
      </c>
      <c r="J37" s="3" t="s">
        <v>200</v>
      </c>
      <c r="K37" s="3" t="s">
        <v>200</v>
      </c>
      <c r="L37" s="3" t="s">
        <v>200</v>
      </c>
      <c r="M37" s="3" t="s">
        <v>200</v>
      </c>
      <c r="N37" s="3"/>
      <c r="O37" s="3"/>
    </row>
    <row r="38" spans="1:15" x14ac:dyDescent="0.25">
      <c r="A38" s="3" t="s">
        <v>222</v>
      </c>
      <c r="B38" s="3" t="s">
        <v>249</v>
      </c>
      <c r="C38" s="3">
        <v>72.386579999999995</v>
      </c>
      <c r="D38" s="3">
        <v>76.688040000000001</v>
      </c>
      <c r="E38" s="3">
        <v>80.986059999999995</v>
      </c>
      <c r="F38" s="3">
        <v>85.191469999999995</v>
      </c>
      <c r="G38" s="3">
        <v>88.274789999999996</v>
      </c>
      <c r="H38" s="3">
        <v>92.01146</v>
      </c>
      <c r="I38" s="3">
        <v>94.164609999999996</v>
      </c>
      <c r="J38" s="3">
        <v>97.142229999999998</v>
      </c>
      <c r="K38" s="3">
        <v>96.646090000000001</v>
      </c>
      <c r="L38" s="3">
        <v>97.388189999999994</v>
      </c>
      <c r="M38" s="3" t="s">
        <v>200</v>
      </c>
      <c r="N38" s="3"/>
      <c r="O38" s="3"/>
    </row>
    <row r="39" spans="1:15" x14ac:dyDescent="0.25">
      <c r="A39" s="3" t="s">
        <v>222</v>
      </c>
      <c r="B39" s="3" t="s">
        <v>250</v>
      </c>
      <c r="C39" s="3">
        <v>95.251270000000005</v>
      </c>
      <c r="D39" s="3" t="s">
        <v>200</v>
      </c>
      <c r="E39" s="3" t="s">
        <v>200</v>
      </c>
      <c r="F39" s="3" t="s">
        <v>200</v>
      </c>
      <c r="G39" s="3" t="s">
        <v>200</v>
      </c>
      <c r="H39" s="3" t="s">
        <v>200</v>
      </c>
      <c r="I39" s="3" t="s">
        <v>200</v>
      </c>
      <c r="J39" s="3" t="s">
        <v>200</v>
      </c>
      <c r="K39" s="3" t="s">
        <v>200</v>
      </c>
      <c r="L39" s="3" t="s">
        <v>200</v>
      </c>
      <c r="M39" s="3" t="s">
        <v>200</v>
      </c>
      <c r="N39" s="3"/>
      <c r="O39" s="3"/>
    </row>
    <row r="40" spans="1:15" x14ac:dyDescent="0.25">
      <c r="A40" s="3" t="s">
        <v>222</v>
      </c>
      <c r="B40" s="3" t="s">
        <v>251</v>
      </c>
      <c r="C40" s="3" t="s">
        <v>200</v>
      </c>
      <c r="D40" s="3" t="s">
        <v>200</v>
      </c>
      <c r="E40" s="3">
        <v>89.371669999999995</v>
      </c>
      <c r="F40" s="3" t="s">
        <v>200</v>
      </c>
      <c r="G40" s="3" t="s">
        <v>200</v>
      </c>
      <c r="H40" s="3" t="s">
        <v>200</v>
      </c>
      <c r="I40" s="3" t="s">
        <v>200</v>
      </c>
      <c r="J40" s="3">
        <v>100</v>
      </c>
      <c r="K40" s="3" t="s">
        <v>200</v>
      </c>
      <c r="L40" s="3" t="s">
        <v>200</v>
      </c>
      <c r="M40" s="3" t="s">
        <v>200</v>
      </c>
      <c r="N40" s="3"/>
      <c r="O40" s="3"/>
    </row>
    <row r="41" spans="1:15" x14ac:dyDescent="0.25">
      <c r="A41" s="3" t="s">
        <v>222</v>
      </c>
      <c r="B41" s="3" t="s">
        <v>227</v>
      </c>
      <c r="C41" s="3" t="s">
        <v>200</v>
      </c>
      <c r="D41" s="3" t="s">
        <v>200</v>
      </c>
      <c r="E41" s="3">
        <v>83.136579999999995</v>
      </c>
      <c r="F41" s="3">
        <v>83.527600000000007</v>
      </c>
      <c r="G41" s="3" t="s">
        <v>200</v>
      </c>
      <c r="H41" s="3" t="s">
        <v>200</v>
      </c>
      <c r="I41" s="3" t="s">
        <v>200</v>
      </c>
      <c r="J41" s="3" t="s">
        <v>200</v>
      </c>
      <c r="K41" s="3" t="s">
        <v>200</v>
      </c>
      <c r="L41" s="3" t="s">
        <v>200</v>
      </c>
      <c r="M41" s="3" t="s">
        <v>200</v>
      </c>
      <c r="N41" s="3"/>
      <c r="O41" s="3"/>
    </row>
    <row r="42" spans="1:15" x14ac:dyDescent="0.25">
      <c r="A42" s="3" t="s">
        <v>228</v>
      </c>
      <c r="B42" s="3" t="s">
        <v>229</v>
      </c>
      <c r="C42" s="3">
        <v>42.137300000000003</v>
      </c>
      <c r="D42" s="3">
        <v>46.81617</v>
      </c>
      <c r="E42" s="3" t="s">
        <v>200</v>
      </c>
      <c r="F42" s="3" t="s">
        <v>200</v>
      </c>
      <c r="G42" s="3">
        <v>68.494600000000005</v>
      </c>
      <c r="H42" s="3">
        <v>70.019840000000002</v>
      </c>
      <c r="I42" s="3">
        <v>70.909310000000005</v>
      </c>
      <c r="J42" s="3">
        <v>69.334919999999997</v>
      </c>
      <c r="K42" s="3">
        <v>70.840760000000003</v>
      </c>
      <c r="L42" s="3">
        <v>71.421639999999996</v>
      </c>
      <c r="M42" s="3" t="s">
        <v>200</v>
      </c>
      <c r="N42" s="3"/>
      <c r="O42" s="3"/>
    </row>
    <row r="43" spans="1:15" x14ac:dyDescent="0.25">
      <c r="A43" s="3" t="s">
        <v>228</v>
      </c>
      <c r="B43" s="3" t="s">
        <v>230</v>
      </c>
      <c r="C43" s="3" t="s">
        <v>200</v>
      </c>
      <c r="D43" s="3" t="s">
        <v>200</v>
      </c>
      <c r="E43" s="3">
        <v>92.777919999999995</v>
      </c>
      <c r="F43" s="3">
        <v>82.888030000000001</v>
      </c>
      <c r="G43" s="3" t="s">
        <v>200</v>
      </c>
      <c r="H43" s="3">
        <v>82.139439999999993</v>
      </c>
      <c r="I43" s="3">
        <v>71.072569999999999</v>
      </c>
      <c r="J43" s="3">
        <v>81.738500000000002</v>
      </c>
      <c r="K43" s="3">
        <v>83.273619999999994</v>
      </c>
      <c r="L43" s="3">
        <v>83.982479999999995</v>
      </c>
      <c r="M43" s="3" t="s">
        <v>200</v>
      </c>
      <c r="N43" s="3"/>
      <c r="O43" s="3"/>
    </row>
    <row r="44" spans="1:15" x14ac:dyDescent="0.25">
      <c r="A44" s="3" t="s">
        <v>228</v>
      </c>
      <c r="B44" s="3" t="s">
        <v>231</v>
      </c>
      <c r="C44" s="3">
        <v>87.001019999999997</v>
      </c>
      <c r="D44" s="3">
        <v>89.609049999999996</v>
      </c>
      <c r="E44" s="3">
        <v>92.210530000000006</v>
      </c>
      <c r="F44" s="3" t="s">
        <v>200</v>
      </c>
      <c r="G44" s="3">
        <v>95.287959999999998</v>
      </c>
      <c r="H44" s="3" t="s">
        <v>200</v>
      </c>
      <c r="I44" s="3">
        <v>92.750290000000007</v>
      </c>
      <c r="J44" s="3">
        <v>92.648769999999999</v>
      </c>
      <c r="K44" s="3">
        <v>96.81456</v>
      </c>
      <c r="L44" s="3" t="s">
        <v>200</v>
      </c>
      <c r="M44" s="3" t="s">
        <v>200</v>
      </c>
      <c r="N44" s="3"/>
      <c r="O44" s="3"/>
    </row>
    <row r="45" spans="1:15" x14ac:dyDescent="0.25">
      <c r="A45" s="3" t="s">
        <v>228</v>
      </c>
      <c r="B45" s="3" t="s">
        <v>232</v>
      </c>
      <c r="C45" s="3" t="s">
        <v>200</v>
      </c>
      <c r="D45" s="3">
        <v>100</v>
      </c>
      <c r="E45" s="3">
        <v>99.227189999999993</v>
      </c>
      <c r="F45" s="3">
        <v>82.598780000000005</v>
      </c>
      <c r="G45" s="3">
        <v>84.224360000000004</v>
      </c>
      <c r="H45" s="3">
        <v>100</v>
      </c>
      <c r="I45" s="3">
        <v>100</v>
      </c>
      <c r="J45" s="3">
        <v>100</v>
      </c>
      <c r="K45" s="3">
        <v>100</v>
      </c>
      <c r="L45" s="3">
        <v>100</v>
      </c>
      <c r="M45" s="3" t="s">
        <v>200</v>
      </c>
      <c r="N45" s="3"/>
      <c r="O45" s="3"/>
    </row>
    <row r="46" spans="1:15" x14ac:dyDescent="0.25">
      <c r="A46" s="3" t="s">
        <v>228</v>
      </c>
      <c r="B46" s="3" t="s">
        <v>233</v>
      </c>
      <c r="C46" s="3" t="s">
        <v>200</v>
      </c>
      <c r="D46" s="3">
        <v>89.919259999999994</v>
      </c>
      <c r="E46" s="3">
        <v>61.409799999999997</v>
      </c>
      <c r="F46" s="3">
        <v>79.891959999999997</v>
      </c>
      <c r="G46" s="3">
        <v>90.263090000000005</v>
      </c>
      <c r="H46" s="3">
        <v>85.306349999999995</v>
      </c>
      <c r="I46" s="3" t="s">
        <v>200</v>
      </c>
      <c r="J46" s="3">
        <v>87.010379999999998</v>
      </c>
      <c r="K46" s="3">
        <v>100</v>
      </c>
      <c r="L46" s="3">
        <v>86.826999999999998</v>
      </c>
      <c r="M46" s="3" t="s">
        <v>200</v>
      </c>
      <c r="N46" s="3"/>
      <c r="O46" s="3"/>
    </row>
    <row r="47" spans="1:15" x14ac:dyDescent="0.25">
      <c r="A47" s="3" t="s">
        <v>228</v>
      </c>
      <c r="B47" s="3" t="s">
        <v>234</v>
      </c>
      <c r="C47" s="3">
        <v>41.559629999999999</v>
      </c>
      <c r="D47" s="3">
        <v>41.559939999999997</v>
      </c>
      <c r="E47" s="3">
        <v>44.199210000000001</v>
      </c>
      <c r="F47" s="3">
        <v>46.06465</v>
      </c>
      <c r="G47" s="3">
        <v>45.508560000000003</v>
      </c>
      <c r="H47" s="3">
        <v>48.352550000000001</v>
      </c>
      <c r="I47" s="3">
        <v>50.225769999999997</v>
      </c>
      <c r="J47" s="3">
        <v>50.640610000000002</v>
      </c>
      <c r="K47" s="3">
        <v>56.5471</v>
      </c>
      <c r="L47" s="3">
        <v>58.331769999999999</v>
      </c>
      <c r="M47" s="3" t="s">
        <v>200</v>
      </c>
      <c r="N47" s="3"/>
      <c r="O47" s="3"/>
    </row>
    <row r="48" spans="1:15" x14ac:dyDescent="0.25">
      <c r="A48" s="3" t="s">
        <v>228</v>
      </c>
      <c r="B48" s="3" t="s">
        <v>252</v>
      </c>
      <c r="C48" s="3" t="s">
        <v>200</v>
      </c>
      <c r="D48" s="3">
        <v>79.005589999999998</v>
      </c>
      <c r="E48" s="3">
        <v>71.588970000000003</v>
      </c>
      <c r="F48" s="3">
        <v>68.558109999999999</v>
      </c>
      <c r="G48" s="3">
        <v>72.955969999999994</v>
      </c>
      <c r="H48" s="3">
        <v>70.509460000000004</v>
      </c>
      <c r="I48" s="3">
        <v>70.663809999999998</v>
      </c>
      <c r="J48" s="3" t="s">
        <v>200</v>
      </c>
      <c r="K48" s="3" t="s">
        <v>200</v>
      </c>
      <c r="L48" s="3" t="s">
        <v>200</v>
      </c>
      <c r="M48" s="3" t="s">
        <v>200</v>
      </c>
      <c r="N48" s="3"/>
      <c r="O48" s="3"/>
    </row>
    <row r="49" spans="1:15" x14ac:dyDescent="0.25">
      <c r="A49" s="3" t="s">
        <v>228</v>
      </c>
      <c r="B49" s="3" t="s">
        <v>235</v>
      </c>
      <c r="C49" s="3">
        <v>33.420610000000003</v>
      </c>
      <c r="D49" s="3" t="s">
        <v>200</v>
      </c>
      <c r="E49" s="3" t="s">
        <v>200</v>
      </c>
      <c r="F49" s="3" t="s">
        <v>200</v>
      </c>
      <c r="G49" s="3" t="s">
        <v>200</v>
      </c>
      <c r="H49" s="3" t="s">
        <v>200</v>
      </c>
      <c r="I49" s="3" t="s">
        <v>200</v>
      </c>
      <c r="J49" s="3" t="s">
        <v>200</v>
      </c>
      <c r="K49" s="3" t="s">
        <v>200</v>
      </c>
      <c r="L49" s="3" t="s">
        <v>200</v>
      </c>
      <c r="M49" s="3" t="s">
        <v>200</v>
      </c>
      <c r="N49" s="3"/>
      <c r="O49" s="3"/>
    </row>
    <row r="50" spans="1:15" x14ac:dyDescent="0.25">
      <c r="A50" s="3" t="s">
        <v>228</v>
      </c>
      <c r="B50" s="3" t="s">
        <v>236</v>
      </c>
      <c r="C50" s="3" t="s">
        <v>200</v>
      </c>
      <c r="D50" s="3">
        <v>55.323480000000004</v>
      </c>
      <c r="E50" s="3" t="s">
        <v>200</v>
      </c>
      <c r="F50" s="3" t="s">
        <v>200</v>
      </c>
      <c r="G50" s="3">
        <v>55.331890000000001</v>
      </c>
      <c r="H50" s="3" t="s">
        <v>200</v>
      </c>
      <c r="I50" s="3" t="s">
        <v>200</v>
      </c>
      <c r="J50" s="3">
        <v>69.333160000000007</v>
      </c>
      <c r="K50" s="3" t="s">
        <v>200</v>
      </c>
      <c r="L50" s="3" t="s">
        <v>200</v>
      </c>
      <c r="M50" s="3" t="s">
        <v>200</v>
      </c>
      <c r="N50" s="3"/>
      <c r="O50" s="3"/>
    </row>
    <row r="51" spans="1:15" x14ac:dyDescent="0.25">
      <c r="A51" s="3" t="s">
        <v>228</v>
      </c>
      <c r="B51" s="3" t="s">
        <v>237</v>
      </c>
      <c r="C51" s="3" t="s">
        <v>200</v>
      </c>
      <c r="D51" s="3">
        <v>50.79325</v>
      </c>
      <c r="E51" s="3" t="s">
        <v>200</v>
      </c>
      <c r="F51" s="3" t="s">
        <v>200</v>
      </c>
      <c r="G51" s="3" t="s">
        <v>200</v>
      </c>
      <c r="H51" s="3" t="s">
        <v>200</v>
      </c>
      <c r="I51" s="3" t="s">
        <v>200</v>
      </c>
      <c r="J51" s="3" t="s">
        <v>200</v>
      </c>
      <c r="K51" s="3" t="s">
        <v>200</v>
      </c>
      <c r="L51" s="3" t="s">
        <v>200</v>
      </c>
      <c r="M51" s="3" t="s">
        <v>200</v>
      </c>
      <c r="N51" s="3"/>
      <c r="O51" s="3"/>
    </row>
    <row r="52" spans="1:15" x14ac:dyDescent="0.25">
      <c r="A52" s="3" t="s">
        <v>228</v>
      </c>
      <c r="B52" s="3" t="s">
        <v>238</v>
      </c>
      <c r="C52" s="3" t="s">
        <v>200</v>
      </c>
      <c r="D52" s="3" t="s">
        <v>200</v>
      </c>
      <c r="E52" s="3" t="s">
        <v>200</v>
      </c>
      <c r="F52" s="3">
        <v>48.687080000000002</v>
      </c>
      <c r="G52" s="3">
        <v>46.541559999999997</v>
      </c>
      <c r="H52" s="3">
        <v>50.681789999999999</v>
      </c>
      <c r="I52" s="3">
        <v>50.634920000000001</v>
      </c>
      <c r="J52" s="3" t="s">
        <v>200</v>
      </c>
      <c r="K52" s="3">
        <v>55.590969999999999</v>
      </c>
      <c r="L52" s="3">
        <v>97.354579999999999</v>
      </c>
      <c r="M52" s="3" t="s">
        <v>200</v>
      </c>
      <c r="N52" s="3"/>
      <c r="O52" s="3"/>
    </row>
    <row r="53" spans="1:15" x14ac:dyDescent="0.25">
      <c r="A53" s="3" t="s">
        <v>228</v>
      </c>
      <c r="B53" s="3" t="s">
        <v>253</v>
      </c>
      <c r="C53" s="3">
        <v>61.005330000000001</v>
      </c>
      <c r="D53" s="3" t="s">
        <v>200</v>
      </c>
      <c r="E53" s="3" t="s">
        <v>200</v>
      </c>
      <c r="F53" s="3" t="s">
        <v>200</v>
      </c>
      <c r="G53" s="3" t="s">
        <v>200</v>
      </c>
      <c r="H53" s="3" t="s">
        <v>200</v>
      </c>
      <c r="I53" s="3" t="s">
        <v>200</v>
      </c>
      <c r="J53" s="3" t="s">
        <v>200</v>
      </c>
      <c r="K53" s="3" t="s">
        <v>200</v>
      </c>
      <c r="L53" s="3" t="s">
        <v>200</v>
      </c>
      <c r="M53" s="3" t="s">
        <v>200</v>
      </c>
      <c r="N53" s="3"/>
      <c r="O53" s="3"/>
    </row>
    <row r="54" spans="1:15" x14ac:dyDescent="0.25">
      <c r="A54" s="3" t="s">
        <v>228</v>
      </c>
      <c r="B54" s="3" t="s">
        <v>239</v>
      </c>
      <c r="C54" s="3">
        <v>51.23019</v>
      </c>
      <c r="D54" s="3">
        <v>63.932929999999999</v>
      </c>
      <c r="E54" s="3">
        <v>66.093350000000001</v>
      </c>
      <c r="F54" s="3">
        <v>74.375389999999996</v>
      </c>
      <c r="G54" s="3">
        <v>71.977119999999999</v>
      </c>
      <c r="H54" s="3">
        <v>69.916259999999994</v>
      </c>
      <c r="I54" s="3" t="s">
        <v>200</v>
      </c>
      <c r="J54" s="3" t="s">
        <v>200</v>
      </c>
      <c r="K54" s="3" t="s">
        <v>200</v>
      </c>
      <c r="L54" s="3">
        <v>76.865710000000007</v>
      </c>
      <c r="M54" s="3" t="s">
        <v>200</v>
      </c>
      <c r="N54" s="3"/>
      <c r="O54" s="3"/>
    </row>
    <row r="55" spans="1:15" x14ac:dyDescent="0.25">
      <c r="A55" s="3" t="s">
        <v>228</v>
      </c>
      <c r="B55" s="3" t="s">
        <v>240</v>
      </c>
      <c r="C55" s="3" t="s">
        <v>200</v>
      </c>
      <c r="D55" s="3">
        <v>42.545070000000003</v>
      </c>
      <c r="E55" s="3">
        <v>49.667119999999997</v>
      </c>
      <c r="F55" s="3">
        <v>52.713039999999999</v>
      </c>
      <c r="G55" s="3" t="s">
        <v>200</v>
      </c>
      <c r="H55" s="3">
        <v>49.156390000000002</v>
      </c>
      <c r="I55" s="3" t="s">
        <v>200</v>
      </c>
      <c r="J55" s="3" t="s">
        <v>200</v>
      </c>
      <c r="K55" s="3">
        <v>56.707129999999999</v>
      </c>
      <c r="L55" s="3">
        <v>59.45776</v>
      </c>
      <c r="M55" s="3" t="s">
        <v>200</v>
      </c>
      <c r="N55" s="3"/>
      <c r="O55" s="3"/>
    </row>
    <row r="56" spans="1:15" x14ac:dyDescent="0.25">
      <c r="A56" s="3" t="s">
        <v>228</v>
      </c>
      <c r="B56" s="3" t="s">
        <v>241</v>
      </c>
      <c r="C56" s="3">
        <v>77.109620000000007</v>
      </c>
      <c r="D56" s="3">
        <v>71.341089999999994</v>
      </c>
      <c r="E56" s="3">
        <v>82.737269999999995</v>
      </c>
      <c r="F56" s="3">
        <v>77.248239999999996</v>
      </c>
      <c r="G56" s="3" t="s">
        <v>200</v>
      </c>
      <c r="H56" s="3">
        <v>73.970200000000006</v>
      </c>
      <c r="I56" s="3" t="s">
        <v>200</v>
      </c>
      <c r="J56" s="3" t="s">
        <v>200</v>
      </c>
      <c r="K56" s="3" t="s">
        <v>200</v>
      </c>
      <c r="L56" s="3">
        <v>78.451269999999994</v>
      </c>
      <c r="M56" s="3" t="s">
        <v>200</v>
      </c>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320</v>
      </c>
    </row>
    <row r="5" spans="1:15" ht="21" x14ac:dyDescent="0.35">
      <c r="A5" s="7" t="s">
        <v>180</v>
      </c>
    </row>
    <row r="6" spans="1:15" x14ac:dyDescent="0.25">
      <c r="A6" t="s">
        <v>311</v>
      </c>
    </row>
    <row r="7" spans="1:15" x14ac:dyDescent="0.25">
      <c r="A7" t="s">
        <v>321</v>
      </c>
    </row>
    <row r="8" spans="1:15" x14ac:dyDescent="0.25">
      <c r="A8" t="s">
        <v>342</v>
      </c>
    </row>
    <row r="9" spans="1:15" x14ac:dyDescent="0.25">
      <c r="A9" t="s">
        <v>345</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207</v>
      </c>
      <c r="B14" s="3" t="s">
        <v>216</v>
      </c>
      <c r="C14" s="3" t="s">
        <v>200</v>
      </c>
      <c r="D14" s="3" t="s">
        <v>200</v>
      </c>
      <c r="E14" s="3" t="s">
        <v>200</v>
      </c>
      <c r="F14" s="3" t="s">
        <v>200</v>
      </c>
      <c r="G14" s="3">
        <v>48.7</v>
      </c>
      <c r="H14" s="3" t="s">
        <v>200</v>
      </c>
      <c r="I14" s="3" t="s">
        <v>200</v>
      </c>
      <c r="J14" s="3" t="s">
        <v>200</v>
      </c>
      <c r="K14" s="3" t="s">
        <v>200</v>
      </c>
      <c r="L14" s="3" t="s">
        <v>200</v>
      </c>
      <c r="M14" s="3" t="s">
        <v>200</v>
      </c>
      <c r="N14" s="3"/>
      <c r="O14" s="3"/>
    </row>
    <row r="15" spans="1:15" x14ac:dyDescent="0.25">
      <c r="A15" s="3" t="s">
        <v>218</v>
      </c>
      <c r="B15" s="3" t="s">
        <v>246</v>
      </c>
      <c r="C15" s="3" t="s">
        <v>200</v>
      </c>
      <c r="D15" s="3" t="s">
        <v>200</v>
      </c>
      <c r="E15" s="3" t="s">
        <v>200</v>
      </c>
      <c r="F15" s="3" t="s">
        <v>200</v>
      </c>
      <c r="G15" s="3" t="s">
        <v>200</v>
      </c>
      <c r="H15" s="3">
        <v>17.511520000000001</v>
      </c>
      <c r="I15" s="3" t="s">
        <v>200</v>
      </c>
      <c r="J15" s="3" t="s">
        <v>200</v>
      </c>
      <c r="K15" s="3" t="s">
        <v>200</v>
      </c>
      <c r="L15" s="3" t="s">
        <v>200</v>
      </c>
      <c r="M15" s="3" t="s">
        <v>200</v>
      </c>
      <c r="N15" s="3"/>
      <c r="O15" s="3"/>
    </row>
    <row r="16" spans="1:15" x14ac:dyDescent="0.25">
      <c r="A16" s="3" t="s">
        <v>218</v>
      </c>
      <c r="B16" s="3" t="s">
        <v>219</v>
      </c>
      <c r="C16" s="3" t="s">
        <v>200</v>
      </c>
      <c r="D16" s="3" t="s">
        <v>200</v>
      </c>
      <c r="E16" s="3" t="s">
        <v>200</v>
      </c>
      <c r="F16" s="3" t="s">
        <v>200</v>
      </c>
      <c r="G16" s="3" t="s">
        <v>200</v>
      </c>
      <c r="H16" s="3">
        <v>19.803059999999999</v>
      </c>
      <c r="I16" s="3" t="s">
        <v>200</v>
      </c>
      <c r="J16" s="3" t="s">
        <v>200</v>
      </c>
      <c r="K16" s="3" t="s">
        <v>200</v>
      </c>
      <c r="L16" s="3" t="s">
        <v>200</v>
      </c>
      <c r="M16" s="3" t="s">
        <v>200</v>
      </c>
      <c r="N16" s="3"/>
      <c r="O16" s="3"/>
    </row>
    <row r="17" spans="1:15" x14ac:dyDescent="0.25">
      <c r="A17" s="3" t="s">
        <v>218</v>
      </c>
      <c r="B17" s="3" t="s">
        <v>220</v>
      </c>
      <c r="C17" s="3" t="s">
        <v>200</v>
      </c>
      <c r="D17" s="3">
        <v>11.374079999999999</v>
      </c>
      <c r="E17" s="3" t="s">
        <v>200</v>
      </c>
      <c r="F17" s="3" t="s">
        <v>200</v>
      </c>
      <c r="G17" s="3" t="s">
        <v>200</v>
      </c>
      <c r="H17" s="3">
        <v>13.62537</v>
      </c>
      <c r="I17" s="3" t="s">
        <v>200</v>
      </c>
      <c r="J17" s="3" t="s">
        <v>200</v>
      </c>
      <c r="K17" s="3" t="s">
        <v>200</v>
      </c>
      <c r="L17" s="3" t="s">
        <v>200</v>
      </c>
      <c r="M17" s="3" t="s">
        <v>200</v>
      </c>
      <c r="N17" s="3"/>
      <c r="O17" s="3"/>
    </row>
    <row r="18" spans="1:15" x14ac:dyDescent="0.25">
      <c r="A18" s="3" t="s">
        <v>218</v>
      </c>
      <c r="B18" s="3" t="s">
        <v>221</v>
      </c>
      <c r="C18" s="3" t="s">
        <v>200</v>
      </c>
      <c r="D18" s="3" t="s">
        <v>200</v>
      </c>
      <c r="E18" s="3">
        <v>36.340000000000003</v>
      </c>
      <c r="F18" s="3" t="s">
        <v>200</v>
      </c>
      <c r="G18" s="3" t="s">
        <v>200</v>
      </c>
      <c r="H18" s="3">
        <v>27.018609999999999</v>
      </c>
      <c r="I18" s="3" t="s">
        <v>200</v>
      </c>
      <c r="J18" s="3" t="s">
        <v>200</v>
      </c>
      <c r="K18" s="3" t="s">
        <v>200</v>
      </c>
      <c r="L18" s="3" t="s">
        <v>200</v>
      </c>
      <c r="M18" s="3" t="s">
        <v>200</v>
      </c>
      <c r="N18" s="3"/>
      <c r="O18" s="3"/>
    </row>
    <row r="19" spans="1:15" x14ac:dyDescent="0.25">
      <c r="A19" s="3" t="s">
        <v>222</v>
      </c>
      <c r="B19" s="3" t="s">
        <v>251</v>
      </c>
      <c r="C19" s="3" t="s">
        <v>200</v>
      </c>
      <c r="D19" s="3" t="s">
        <v>200</v>
      </c>
      <c r="E19" s="3" t="s">
        <v>200</v>
      </c>
      <c r="F19" s="3" t="s">
        <v>200</v>
      </c>
      <c r="G19" s="3" t="s">
        <v>200</v>
      </c>
      <c r="H19" s="3">
        <v>1.94251</v>
      </c>
      <c r="I19" s="3" t="s">
        <v>200</v>
      </c>
      <c r="J19" s="3" t="s">
        <v>200</v>
      </c>
      <c r="K19" s="3" t="s">
        <v>200</v>
      </c>
      <c r="L19" s="3" t="s">
        <v>200</v>
      </c>
      <c r="M19" s="3" t="s">
        <v>200</v>
      </c>
      <c r="N19" s="3"/>
      <c r="O19" s="3"/>
    </row>
    <row r="20" spans="1:15" x14ac:dyDescent="0.25">
      <c r="A20" s="3" t="s">
        <v>228</v>
      </c>
      <c r="B20" s="3" t="s">
        <v>234</v>
      </c>
      <c r="C20" s="3" t="s">
        <v>200</v>
      </c>
      <c r="D20" s="3">
        <v>5.8700900000000003</v>
      </c>
      <c r="E20" s="3" t="s">
        <v>200</v>
      </c>
      <c r="F20" s="3" t="s">
        <v>200</v>
      </c>
      <c r="G20" s="3" t="s">
        <v>200</v>
      </c>
      <c r="H20" s="3" t="s">
        <v>200</v>
      </c>
      <c r="I20" s="3" t="s">
        <v>200</v>
      </c>
      <c r="J20" s="3" t="s">
        <v>200</v>
      </c>
      <c r="K20" s="3" t="s">
        <v>200</v>
      </c>
      <c r="L20" s="3" t="s">
        <v>200</v>
      </c>
      <c r="M20" s="3" t="s">
        <v>200</v>
      </c>
      <c r="N20" s="3"/>
      <c r="O20" s="3"/>
    </row>
    <row r="21" spans="1:15" x14ac:dyDescent="0.25">
      <c r="A21" s="3" t="s">
        <v>228</v>
      </c>
      <c r="B21" s="3" t="s">
        <v>239</v>
      </c>
      <c r="C21" s="3" t="s">
        <v>200</v>
      </c>
      <c r="D21" s="3" t="s">
        <v>200</v>
      </c>
      <c r="E21" s="3" t="s">
        <v>200</v>
      </c>
      <c r="F21" s="3" t="s">
        <v>200</v>
      </c>
      <c r="G21" s="3" t="s">
        <v>200</v>
      </c>
      <c r="H21" s="3">
        <v>8.3353400000000004</v>
      </c>
      <c r="I21" s="3" t="s">
        <v>200</v>
      </c>
      <c r="J21" s="3" t="s">
        <v>200</v>
      </c>
      <c r="K21" s="3" t="s">
        <v>200</v>
      </c>
      <c r="L21" s="3" t="s">
        <v>200</v>
      </c>
      <c r="M21" s="3" t="s">
        <v>200</v>
      </c>
      <c r="N21" s="3"/>
      <c r="O21" s="3"/>
    </row>
    <row r="22" spans="1:15" x14ac:dyDescent="0.25">
      <c r="A22" s="3"/>
      <c r="B22" s="3"/>
      <c r="C22" s="3"/>
      <c r="D22" s="3"/>
      <c r="E22" s="3"/>
      <c r="F22" s="3"/>
      <c r="G22" s="3"/>
      <c r="H22" s="3"/>
      <c r="I22" s="3"/>
      <c r="J22" s="3"/>
      <c r="K22" s="3"/>
      <c r="L22" s="3"/>
      <c r="M22" s="3"/>
      <c r="N22" s="3"/>
      <c r="O22" s="3"/>
    </row>
    <row r="23" spans="1:15" x14ac:dyDescent="0.25">
      <c r="A23" s="3"/>
      <c r="B23" s="3"/>
      <c r="C23" s="3"/>
      <c r="D23" s="3"/>
      <c r="E23" s="3"/>
      <c r="F23" s="3"/>
      <c r="G23" s="3"/>
      <c r="H23" s="3"/>
      <c r="I23" s="3"/>
      <c r="J23" s="3"/>
      <c r="K23" s="3"/>
      <c r="L23" s="3"/>
      <c r="M23" s="3"/>
      <c r="N23" s="3"/>
      <c r="O23" s="3"/>
    </row>
    <row r="24" spans="1:15" x14ac:dyDescent="0.25">
      <c r="A24" s="3"/>
      <c r="B24" s="3"/>
      <c r="C24" s="3"/>
      <c r="D24" s="3"/>
      <c r="E24" s="3"/>
      <c r="F24" s="3"/>
      <c r="G24" s="3"/>
      <c r="H24" s="3"/>
      <c r="I24" s="3"/>
      <c r="J24" s="3"/>
      <c r="K24" s="3"/>
      <c r="L24" s="3"/>
      <c r="M24" s="3"/>
      <c r="N24" s="3"/>
      <c r="O24" s="3"/>
    </row>
    <row r="25" spans="1:15" x14ac:dyDescent="0.25">
      <c r="A25" s="3"/>
      <c r="B25" s="3"/>
      <c r="C25" s="3"/>
      <c r="D25" s="3"/>
      <c r="E25" s="3"/>
      <c r="F25" s="3"/>
      <c r="G25" s="3"/>
      <c r="H25" s="3"/>
      <c r="I25" s="3"/>
      <c r="J25" s="3"/>
      <c r="K25" s="3"/>
      <c r="L25" s="3"/>
      <c r="M25" s="3"/>
      <c r="N25" s="3"/>
      <c r="O25" s="3"/>
    </row>
    <row r="26" spans="1:15" x14ac:dyDescent="0.25">
      <c r="A26" s="3"/>
      <c r="B26" s="3"/>
      <c r="C26" s="3"/>
      <c r="D26" s="3"/>
      <c r="E26" s="3"/>
      <c r="F26" s="3"/>
      <c r="G26" s="3"/>
      <c r="H26" s="3"/>
      <c r="I26" s="3"/>
      <c r="J26" s="3"/>
      <c r="K26" s="3"/>
      <c r="L26" s="3"/>
      <c r="M26" s="3"/>
      <c r="N26" s="3"/>
      <c r="O26" s="3"/>
    </row>
    <row r="27" spans="1:15" x14ac:dyDescent="0.25">
      <c r="A27" s="3"/>
      <c r="B27" s="3"/>
      <c r="C27" s="3"/>
      <c r="D27" s="3"/>
      <c r="E27" s="3"/>
      <c r="F27" s="3"/>
      <c r="G27" s="3"/>
      <c r="H27" s="3"/>
      <c r="I27" s="3"/>
      <c r="J27" s="3"/>
      <c r="K27" s="3"/>
      <c r="L27" s="3"/>
      <c r="M27" s="3"/>
      <c r="N27" s="3"/>
      <c r="O27" s="3"/>
    </row>
    <row r="28" spans="1:15" x14ac:dyDescent="0.25">
      <c r="A28" s="3"/>
      <c r="B28" s="3"/>
      <c r="C28" s="3"/>
      <c r="D28" s="3"/>
      <c r="E28" s="3"/>
      <c r="F28" s="3"/>
      <c r="G28" s="3"/>
      <c r="H28" s="3"/>
      <c r="I28" s="3"/>
      <c r="J28" s="3"/>
      <c r="K28" s="3"/>
      <c r="L28" s="3"/>
      <c r="M28" s="3"/>
      <c r="N28" s="3"/>
      <c r="O28" s="3"/>
    </row>
    <row r="29" spans="1:15" x14ac:dyDescent="0.25">
      <c r="A29" s="3"/>
      <c r="B29" s="3"/>
      <c r="C29" s="3"/>
      <c r="D29" s="3"/>
      <c r="E29" s="3"/>
      <c r="F29" s="3"/>
      <c r="G29" s="3"/>
      <c r="H29" s="3"/>
      <c r="I29" s="3"/>
      <c r="J29" s="3"/>
      <c r="K29" s="3"/>
      <c r="L29" s="3"/>
      <c r="M29" s="3"/>
      <c r="N29" s="3"/>
      <c r="O29" s="3"/>
    </row>
    <row r="30" spans="1:15" x14ac:dyDescent="0.25">
      <c r="A30" s="3"/>
      <c r="B30" s="3"/>
      <c r="C30" s="3"/>
      <c r="D30" s="3"/>
      <c r="E30" s="3"/>
      <c r="F30" s="3"/>
      <c r="G30" s="3"/>
      <c r="H30" s="3"/>
      <c r="I30" s="3"/>
      <c r="J30" s="3"/>
      <c r="K30" s="3"/>
      <c r="L30" s="3"/>
      <c r="M30" s="3"/>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346</v>
      </c>
    </row>
    <row r="5" spans="1:15" ht="21" x14ac:dyDescent="0.35">
      <c r="A5" s="7" t="s">
        <v>180</v>
      </c>
    </row>
    <row r="6" spans="1:15" x14ac:dyDescent="0.25">
      <c r="A6" t="s">
        <v>347</v>
      </c>
    </row>
    <row r="7" spans="1:15" x14ac:dyDescent="0.25">
      <c r="A7" t="s">
        <v>348</v>
      </c>
    </row>
    <row r="8" spans="1:15" x14ac:dyDescent="0.25">
      <c r="A8" t="s">
        <v>349</v>
      </c>
    </row>
    <row r="9" spans="1:15" x14ac:dyDescent="0.25">
      <c r="A9" t="s">
        <v>350</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222</v>
      </c>
      <c r="B14" s="3" t="s">
        <v>266</v>
      </c>
      <c r="C14" s="3" t="s">
        <v>200</v>
      </c>
      <c r="D14" s="3" t="s">
        <v>200</v>
      </c>
      <c r="E14" s="3" t="s">
        <v>200</v>
      </c>
      <c r="F14" s="3" t="s">
        <v>200</v>
      </c>
      <c r="G14" s="3" t="s">
        <v>200</v>
      </c>
      <c r="H14" s="3" t="s">
        <v>200</v>
      </c>
      <c r="I14" s="3" t="s">
        <v>200</v>
      </c>
      <c r="J14" s="3">
        <v>87.1</v>
      </c>
      <c r="K14" s="3" t="s">
        <v>200</v>
      </c>
      <c r="L14" s="3" t="s">
        <v>200</v>
      </c>
      <c r="M14" s="3" t="s">
        <v>200</v>
      </c>
      <c r="N14" s="3"/>
      <c r="O14" s="3"/>
    </row>
    <row r="15" spans="1:15" x14ac:dyDescent="0.25">
      <c r="A15" s="3" t="s">
        <v>228</v>
      </c>
      <c r="B15" s="3" t="s">
        <v>234</v>
      </c>
      <c r="C15" s="3" t="s">
        <v>200</v>
      </c>
      <c r="D15" s="3" t="s">
        <v>200</v>
      </c>
      <c r="E15" s="3" t="s">
        <v>200</v>
      </c>
      <c r="F15" s="3">
        <v>50.439</v>
      </c>
      <c r="G15" s="3" t="s">
        <v>200</v>
      </c>
      <c r="H15" s="3" t="s">
        <v>200</v>
      </c>
      <c r="I15" s="3" t="s">
        <v>200</v>
      </c>
      <c r="J15" s="3" t="s">
        <v>200</v>
      </c>
      <c r="K15" s="3" t="s">
        <v>200</v>
      </c>
      <c r="L15" s="3" t="s">
        <v>200</v>
      </c>
      <c r="M15" s="3" t="s">
        <v>200</v>
      </c>
      <c r="N15" s="3"/>
      <c r="O15" s="3"/>
    </row>
    <row r="16" spans="1:15" x14ac:dyDescent="0.25">
      <c r="A16" s="3"/>
      <c r="B16" s="3"/>
      <c r="C16" s="3"/>
      <c r="D16" s="3"/>
      <c r="E16" s="3"/>
      <c r="F16" s="3"/>
      <c r="G16" s="3"/>
      <c r="H16" s="3"/>
      <c r="I16" s="3"/>
      <c r="J16" s="3"/>
      <c r="K16" s="3"/>
      <c r="L16" s="3"/>
      <c r="M16" s="3"/>
      <c r="N16" s="3"/>
      <c r="O16" s="3"/>
    </row>
    <row r="17" spans="1:15" x14ac:dyDescent="0.25">
      <c r="A17" s="3"/>
      <c r="B17" s="3"/>
      <c r="C17" s="3"/>
      <c r="D17" s="3"/>
      <c r="E17" s="3"/>
      <c r="F17" s="3"/>
      <c r="G17" s="3"/>
      <c r="H17" s="3"/>
      <c r="I17" s="3"/>
      <c r="J17" s="3"/>
      <c r="K17" s="3"/>
      <c r="L17" s="3"/>
      <c r="M17" s="3"/>
      <c r="N17" s="3"/>
      <c r="O17" s="3"/>
    </row>
    <row r="18" spans="1:15" x14ac:dyDescent="0.25">
      <c r="A18" s="3"/>
      <c r="B18" s="3"/>
      <c r="C18" s="3"/>
      <c r="D18" s="3"/>
      <c r="E18" s="3"/>
      <c r="F18" s="3"/>
      <c r="G18" s="3"/>
      <c r="H18" s="3"/>
      <c r="I18" s="3"/>
      <c r="J18" s="3"/>
      <c r="K18" s="3"/>
      <c r="L18" s="3"/>
      <c r="M18" s="3"/>
      <c r="N18" s="3"/>
      <c r="O18" s="3"/>
    </row>
    <row r="19" spans="1:15" x14ac:dyDescent="0.25">
      <c r="A19" s="3"/>
      <c r="B19" s="3"/>
      <c r="C19" s="3"/>
      <c r="D19" s="3"/>
      <c r="E19" s="3"/>
      <c r="F19" s="3"/>
      <c r="G19" s="3"/>
      <c r="H19" s="3"/>
      <c r="I19" s="3"/>
      <c r="J19" s="3"/>
      <c r="K19" s="3"/>
      <c r="L19" s="3"/>
      <c r="M19" s="3"/>
      <c r="N19" s="3"/>
      <c r="O19" s="3"/>
    </row>
    <row r="20" spans="1:15" x14ac:dyDescent="0.25">
      <c r="A20" s="3"/>
      <c r="B20" s="3"/>
      <c r="C20" s="3"/>
      <c r="D20" s="3"/>
      <c r="E20" s="3"/>
      <c r="F20" s="3"/>
      <c r="G20" s="3"/>
      <c r="H20" s="3"/>
      <c r="I20" s="3"/>
      <c r="J20" s="3"/>
      <c r="K20" s="3"/>
      <c r="L20" s="3"/>
      <c r="M20" s="3"/>
      <c r="N20" s="3"/>
      <c r="O20" s="3"/>
    </row>
    <row r="21" spans="1:15" x14ac:dyDescent="0.25">
      <c r="A21" s="3"/>
      <c r="B21" s="3"/>
      <c r="C21" s="3"/>
      <c r="D21" s="3"/>
      <c r="E21" s="3"/>
      <c r="F21" s="3"/>
      <c r="G21" s="3"/>
      <c r="H21" s="3"/>
      <c r="I21" s="3"/>
      <c r="J21" s="3"/>
      <c r="K21" s="3"/>
      <c r="L21" s="3"/>
      <c r="M21" s="3"/>
      <c r="N21" s="3"/>
      <c r="O21" s="3"/>
    </row>
    <row r="22" spans="1:15" x14ac:dyDescent="0.25">
      <c r="A22" s="3"/>
      <c r="B22" s="3"/>
      <c r="C22" s="3"/>
      <c r="D22" s="3"/>
      <c r="E22" s="3"/>
      <c r="F22" s="3"/>
      <c r="G22" s="3"/>
      <c r="H22" s="3"/>
      <c r="I22" s="3"/>
      <c r="J22" s="3"/>
      <c r="K22" s="3"/>
      <c r="L22" s="3"/>
      <c r="M22" s="3"/>
      <c r="N22" s="3"/>
      <c r="O22" s="3"/>
    </row>
    <row r="23" spans="1:15" x14ac:dyDescent="0.25">
      <c r="A23" s="3"/>
      <c r="B23" s="3"/>
      <c r="C23" s="3"/>
      <c r="D23" s="3"/>
      <c r="E23" s="3"/>
      <c r="F23" s="3"/>
      <c r="G23" s="3"/>
      <c r="H23" s="3"/>
      <c r="I23" s="3"/>
      <c r="J23" s="3"/>
      <c r="K23" s="3"/>
      <c r="L23" s="3"/>
      <c r="M23" s="3"/>
      <c r="N23" s="3"/>
      <c r="O23" s="3"/>
    </row>
    <row r="24" spans="1:15" x14ac:dyDescent="0.25">
      <c r="A24" s="3"/>
      <c r="B24" s="3"/>
      <c r="C24" s="3"/>
      <c r="D24" s="3"/>
      <c r="E24" s="3"/>
      <c r="F24" s="3"/>
      <c r="G24" s="3"/>
      <c r="H24" s="3"/>
      <c r="I24" s="3"/>
      <c r="J24" s="3"/>
      <c r="K24" s="3"/>
      <c r="L24" s="3"/>
      <c r="M24" s="3"/>
      <c r="N24" s="3"/>
      <c r="O24" s="3"/>
    </row>
    <row r="25" spans="1:15" x14ac:dyDescent="0.25">
      <c r="A25" s="3"/>
      <c r="B25" s="3"/>
      <c r="C25" s="3"/>
      <c r="D25" s="3"/>
      <c r="E25" s="3"/>
      <c r="F25" s="3"/>
      <c r="G25" s="3"/>
      <c r="H25" s="3"/>
      <c r="I25" s="3"/>
      <c r="J25" s="3"/>
      <c r="K25" s="3"/>
      <c r="L25" s="3"/>
      <c r="M25" s="3"/>
      <c r="N25" s="3"/>
      <c r="O25" s="3"/>
    </row>
    <row r="26" spans="1:15" x14ac:dyDescent="0.25">
      <c r="A26" s="3"/>
      <c r="B26" s="3"/>
      <c r="C26" s="3"/>
      <c r="D26" s="3"/>
      <c r="E26" s="3"/>
      <c r="F26" s="3"/>
      <c r="G26" s="3"/>
      <c r="H26" s="3"/>
      <c r="I26" s="3"/>
      <c r="J26" s="3"/>
      <c r="K26" s="3"/>
      <c r="L26" s="3"/>
      <c r="M26" s="3"/>
      <c r="N26" s="3"/>
      <c r="O26" s="3"/>
    </row>
    <row r="27" spans="1:15" x14ac:dyDescent="0.25">
      <c r="A27" s="3"/>
      <c r="B27" s="3"/>
      <c r="C27" s="3"/>
      <c r="D27" s="3"/>
      <c r="E27" s="3"/>
      <c r="F27" s="3"/>
      <c r="G27" s="3"/>
      <c r="H27" s="3"/>
      <c r="I27" s="3"/>
      <c r="J27" s="3"/>
      <c r="K27" s="3"/>
      <c r="L27" s="3"/>
      <c r="M27" s="3"/>
      <c r="N27" s="3"/>
      <c r="O27" s="3"/>
    </row>
    <row r="28" spans="1:15" x14ac:dyDescent="0.25">
      <c r="A28" s="3"/>
      <c r="B28" s="3"/>
      <c r="C28" s="3"/>
      <c r="D28" s="3"/>
      <c r="E28" s="3"/>
      <c r="F28" s="3"/>
      <c r="G28" s="3"/>
      <c r="H28" s="3"/>
      <c r="I28" s="3"/>
      <c r="J28" s="3"/>
      <c r="K28" s="3"/>
      <c r="L28" s="3"/>
      <c r="M28" s="3"/>
      <c r="N28" s="3"/>
      <c r="O28" s="3"/>
    </row>
    <row r="29" spans="1:15" x14ac:dyDescent="0.25">
      <c r="A29" s="3"/>
      <c r="B29" s="3"/>
      <c r="C29" s="3"/>
      <c r="D29" s="3"/>
      <c r="E29" s="3"/>
      <c r="F29" s="3"/>
      <c r="G29" s="3"/>
      <c r="H29" s="3"/>
      <c r="I29" s="3"/>
      <c r="J29" s="3"/>
      <c r="K29" s="3"/>
      <c r="L29" s="3"/>
      <c r="M29" s="3"/>
      <c r="N29" s="3"/>
      <c r="O29" s="3"/>
    </row>
    <row r="30" spans="1:15" x14ac:dyDescent="0.25">
      <c r="A30" s="3"/>
      <c r="B30" s="3"/>
      <c r="C30" s="3"/>
      <c r="D30" s="3"/>
      <c r="E30" s="3"/>
      <c r="F30" s="3"/>
      <c r="G30" s="3"/>
      <c r="H30" s="3"/>
      <c r="I30" s="3"/>
      <c r="J30" s="3"/>
      <c r="K30" s="3"/>
      <c r="L30" s="3"/>
      <c r="M30" s="3"/>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346</v>
      </c>
    </row>
    <row r="5" spans="1:15" ht="21" x14ac:dyDescent="0.35">
      <c r="A5" s="7" t="s">
        <v>180</v>
      </c>
    </row>
    <row r="6" spans="1:15" x14ac:dyDescent="0.25">
      <c r="A6" t="s">
        <v>347</v>
      </c>
    </row>
    <row r="7" spans="1:15" x14ac:dyDescent="0.25">
      <c r="A7" t="s">
        <v>348</v>
      </c>
    </row>
    <row r="8" spans="1:15" x14ac:dyDescent="0.25">
      <c r="A8" t="s">
        <v>349</v>
      </c>
    </row>
    <row r="9" spans="1:15" x14ac:dyDescent="0.25">
      <c r="A9" t="s">
        <v>351</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222</v>
      </c>
      <c r="B14" s="3" t="s">
        <v>266</v>
      </c>
      <c r="C14" s="3" t="s">
        <v>200</v>
      </c>
      <c r="D14" s="3" t="s">
        <v>200</v>
      </c>
      <c r="E14" s="3" t="s">
        <v>200</v>
      </c>
      <c r="F14" s="3" t="s">
        <v>200</v>
      </c>
      <c r="G14" s="3" t="s">
        <v>200</v>
      </c>
      <c r="H14" s="3" t="s">
        <v>200</v>
      </c>
      <c r="I14" s="3" t="s">
        <v>200</v>
      </c>
      <c r="J14" s="3">
        <v>86.5</v>
      </c>
      <c r="K14" s="3" t="s">
        <v>200</v>
      </c>
      <c r="L14" s="3" t="s">
        <v>200</v>
      </c>
      <c r="M14" s="3" t="s">
        <v>200</v>
      </c>
      <c r="N14" s="3"/>
      <c r="O14" s="3"/>
    </row>
    <row r="15" spans="1:15" x14ac:dyDescent="0.25">
      <c r="A15" s="3"/>
      <c r="B15" s="3"/>
      <c r="C15" s="3"/>
      <c r="D15" s="3"/>
      <c r="E15" s="3"/>
      <c r="F15" s="3"/>
      <c r="G15" s="3"/>
      <c r="H15" s="3"/>
      <c r="I15" s="3"/>
      <c r="J15" s="3"/>
      <c r="K15" s="3"/>
      <c r="L15" s="3"/>
      <c r="M15" s="3"/>
      <c r="N15" s="3"/>
      <c r="O15" s="3"/>
    </row>
    <row r="16" spans="1:15" x14ac:dyDescent="0.25">
      <c r="A16" s="3"/>
      <c r="B16" s="3"/>
      <c r="C16" s="3"/>
      <c r="D16" s="3"/>
      <c r="E16" s="3"/>
      <c r="F16" s="3"/>
      <c r="G16" s="3"/>
      <c r="H16" s="3"/>
      <c r="I16" s="3"/>
      <c r="J16" s="3"/>
      <c r="K16" s="3"/>
      <c r="L16" s="3"/>
      <c r="M16" s="3"/>
      <c r="N16" s="3"/>
      <c r="O16" s="3"/>
    </row>
    <row r="17" spans="1:15" x14ac:dyDescent="0.25">
      <c r="A17" s="3"/>
      <c r="B17" s="3"/>
      <c r="C17" s="3"/>
      <c r="D17" s="3"/>
      <c r="E17" s="3"/>
      <c r="F17" s="3"/>
      <c r="G17" s="3"/>
      <c r="H17" s="3"/>
      <c r="I17" s="3"/>
      <c r="J17" s="3"/>
      <c r="K17" s="3"/>
      <c r="L17" s="3"/>
      <c r="M17" s="3"/>
      <c r="N17" s="3"/>
      <c r="O17" s="3"/>
    </row>
    <row r="18" spans="1:15" x14ac:dyDescent="0.25">
      <c r="A18" s="3"/>
      <c r="B18" s="3"/>
      <c r="C18" s="3"/>
      <c r="D18" s="3"/>
      <c r="E18" s="3"/>
      <c r="F18" s="3"/>
      <c r="G18" s="3"/>
      <c r="H18" s="3"/>
      <c r="I18" s="3"/>
      <c r="J18" s="3"/>
      <c r="K18" s="3"/>
      <c r="L18" s="3"/>
      <c r="M18" s="3"/>
      <c r="N18" s="3"/>
      <c r="O18" s="3"/>
    </row>
    <row r="19" spans="1:15" x14ac:dyDescent="0.25">
      <c r="A19" s="3"/>
      <c r="B19" s="3"/>
      <c r="C19" s="3"/>
      <c r="D19" s="3"/>
      <c r="E19" s="3"/>
      <c r="F19" s="3"/>
      <c r="G19" s="3"/>
      <c r="H19" s="3"/>
      <c r="I19" s="3"/>
      <c r="J19" s="3"/>
      <c r="K19" s="3"/>
      <c r="L19" s="3"/>
      <c r="M19" s="3"/>
      <c r="N19" s="3"/>
      <c r="O19" s="3"/>
    </row>
    <row r="20" spans="1:15" x14ac:dyDescent="0.25">
      <c r="A20" s="3"/>
      <c r="B20" s="3"/>
      <c r="C20" s="3"/>
      <c r="D20" s="3"/>
      <c r="E20" s="3"/>
      <c r="F20" s="3"/>
      <c r="G20" s="3"/>
      <c r="H20" s="3"/>
      <c r="I20" s="3"/>
      <c r="J20" s="3"/>
      <c r="K20" s="3"/>
      <c r="L20" s="3"/>
      <c r="M20" s="3"/>
      <c r="N20" s="3"/>
      <c r="O20" s="3"/>
    </row>
    <row r="21" spans="1:15" x14ac:dyDescent="0.25">
      <c r="A21" s="3"/>
      <c r="B21" s="3"/>
      <c r="C21" s="3"/>
      <c r="D21" s="3"/>
      <c r="E21" s="3"/>
      <c r="F21" s="3"/>
      <c r="G21" s="3"/>
      <c r="H21" s="3"/>
      <c r="I21" s="3"/>
      <c r="J21" s="3"/>
      <c r="K21" s="3"/>
      <c r="L21" s="3"/>
      <c r="M21" s="3"/>
      <c r="N21" s="3"/>
      <c r="O21" s="3"/>
    </row>
    <row r="22" spans="1:15" x14ac:dyDescent="0.25">
      <c r="A22" s="3"/>
      <c r="B22" s="3"/>
      <c r="C22" s="3"/>
      <c r="D22" s="3"/>
      <c r="E22" s="3"/>
      <c r="F22" s="3"/>
      <c r="G22" s="3"/>
      <c r="H22" s="3"/>
      <c r="I22" s="3"/>
      <c r="J22" s="3"/>
      <c r="K22" s="3"/>
      <c r="L22" s="3"/>
      <c r="M22" s="3"/>
      <c r="N22" s="3"/>
      <c r="O22" s="3"/>
    </row>
    <row r="23" spans="1:15" x14ac:dyDescent="0.25">
      <c r="A23" s="3"/>
      <c r="B23" s="3"/>
      <c r="C23" s="3"/>
      <c r="D23" s="3"/>
      <c r="E23" s="3"/>
      <c r="F23" s="3"/>
      <c r="G23" s="3"/>
      <c r="H23" s="3"/>
      <c r="I23" s="3"/>
      <c r="J23" s="3"/>
      <c r="K23" s="3"/>
      <c r="L23" s="3"/>
      <c r="M23" s="3"/>
      <c r="N23" s="3"/>
      <c r="O23" s="3"/>
    </row>
    <row r="24" spans="1:15" x14ac:dyDescent="0.25">
      <c r="A24" s="3"/>
      <c r="B24" s="3"/>
      <c r="C24" s="3"/>
      <c r="D24" s="3"/>
      <c r="E24" s="3"/>
      <c r="F24" s="3"/>
      <c r="G24" s="3"/>
      <c r="H24" s="3"/>
      <c r="I24" s="3"/>
      <c r="J24" s="3"/>
      <c r="K24" s="3"/>
      <c r="L24" s="3"/>
      <c r="M24" s="3"/>
      <c r="N24" s="3"/>
      <c r="O24" s="3"/>
    </row>
    <row r="25" spans="1:15" x14ac:dyDescent="0.25">
      <c r="A25" s="3"/>
      <c r="B25" s="3"/>
      <c r="C25" s="3"/>
      <c r="D25" s="3"/>
      <c r="E25" s="3"/>
      <c r="F25" s="3"/>
      <c r="G25" s="3"/>
      <c r="H25" s="3"/>
      <c r="I25" s="3"/>
      <c r="J25" s="3"/>
      <c r="K25" s="3"/>
      <c r="L25" s="3"/>
      <c r="M25" s="3"/>
      <c r="N25" s="3"/>
      <c r="O25" s="3"/>
    </row>
    <row r="26" spans="1:15" x14ac:dyDescent="0.25">
      <c r="A26" s="3"/>
      <c r="B26" s="3"/>
      <c r="C26" s="3"/>
      <c r="D26" s="3"/>
      <c r="E26" s="3"/>
      <c r="F26" s="3"/>
      <c r="G26" s="3"/>
      <c r="H26" s="3"/>
      <c r="I26" s="3"/>
      <c r="J26" s="3"/>
      <c r="K26" s="3"/>
      <c r="L26" s="3"/>
      <c r="M26" s="3"/>
      <c r="N26" s="3"/>
      <c r="O26" s="3"/>
    </row>
    <row r="27" spans="1:15" x14ac:dyDescent="0.25">
      <c r="A27" s="3"/>
      <c r="B27" s="3"/>
      <c r="C27" s="3"/>
      <c r="D27" s="3"/>
      <c r="E27" s="3"/>
      <c r="F27" s="3"/>
      <c r="G27" s="3"/>
      <c r="H27" s="3"/>
      <c r="I27" s="3"/>
      <c r="J27" s="3"/>
      <c r="K27" s="3"/>
      <c r="L27" s="3"/>
      <c r="M27" s="3"/>
      <c r="N27" s="3"/>
      <c r="O27" s="3"/>
    </row>
    <row r="28" spans="1:15" x14ac:dyDescent="0.25">
      <c r="A28" s="3"/>
      <c r="B28" s="3"/>
      <c r="C28" s="3"/>
      <c r="D28" s="3"/>
      <c r="E28" s="3"/>
      <c r="F28" s="3"/>
      <c r="G28" s="3"/>
      <c r="H28" s="3"/>
      <c r="I28" s="3"/>
      <c r="J28" s="3"/>
      <c r="K28" s="3"/>
      <c r="L28" s="3"/>
      <c r="M28" s="3"/>
      <c r="N28" s="3"/>
      <c r="O28" s="3"/>
    </row>
    <row r="29" spans="1:15" x14ac:dyDescent="0.25">
      <c r="A29" s="3"/>
      <c r="B29" s="3"/>
      <c r="C29" s="3"/>
      <c r="D29" s="3"/>
      <c r="E29" s="3"/>
      <c r="F29" s="3"/>
      <c r="G29" s="3"/>
      <c r="H29" s="3"/>
      <c r="I29" s="3"/>
      <c r="J29" s="3"/>
      <c r="K29" s="3"/>
      <c r="L29" s="3"/>
      <c r="M29" s="3"/>
      <c r="N29" s="3"/>
      <c r="O29" s="3"/>
    </row>
    <row r="30" spans="1:15" x14ac:dyDescent="0.25">
      <c r="A30" s="3"/>
      <c r="B30" s="3"/>
      <c r="C30" s="3"/>
      <c r="D30" s="3"/>
      <c r="E30" s="3"/>
      <c r="F30" s="3"/>
      <c r="G30" s="3"/>
      <c r="H30" s="3"/>
      <c r="I30" s="3"/>
      <c r="J30" s="3"/>
      <c r="K30" s="3"/>
      <c r="L30" s="3"/>
      <c r="M30" s="3"/>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346</v>
      </c>
    </row>
    <row r="5" spans="1:15" ht="21" x14ac:dyDescent="0.35">
      <c r="A5" s="7" t="s">
        <v>180</v>
      </c>
    </row>
    <row r="6" spans="1:15" x14ac:dyDescent="0.25">
      <c r="A6" t="s">
        <v>347</v>
      </c>
    </row>
    <row r="7" spans="1:15" x14ac:dyDescent="0.25">
      <c r="A7" t="s">
        <v>348</v>
      </c>
    </row>
    <row r="8" spans="1:15" x14ac:dyDescent="0.25">
      <c r="A8" t="s">
        <v>349</v>
      </c>
    </row>
    <row r="9" spans="1:15" x14ac:dyDescent="0.25">
      <c r="A9" t="s">
        <v>352</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222</v>
      </c>
      <c r="B14" s="3" t="s">
        <v>266</v>
      </c>
      <c r="C14" s="3" t="s">
        <v>200</v>
      </c>
      <c r="D14" s="3" t="s">
        <v>200</v>
      </c>
      <c r="E14" s="3" t="s">
        <v>200</v>
      </c>
      <c r="F14" s="3" t="s">
        <v>200</v>
      </c>
      <c r="G14" s="3" t="s">
        <v>200</v>
      </c>
      <c r="H14" s="3" t="s">
        <v>200</v>
      </c>
      <c r="I14" s="3" t="s">
        <v>200</v>
      </c>
      <c r="J14" s="3">
        <v>87.7</v>
      </c>
      <c r="K14" s="3" t="s">
        <v>200</v>
      </c>
      <c r="L14" s="3" t="s">
        <v>200</v>
      </c>
      <c r="M14" s="3" t="s">
        <v>200</v>
      </c>
      <c r="N14" s="3"/>
      <c r="O14" s="3"/>
    </row>
    <row r="15" spans="1:15" x14ac:dyDescent="0.25">
      <c r="A15" s="3"/>
      <c r="B15" s="3"/>
      <c r="C15" s="3"/>
      <c r="D15" s="3"/>
      <c r="E15" s="3"/>
      <c r="F15" s="3"/>
      <c r="G15" s="3"/>
      <c r="H15" s="3"/>
      <c r="I15" s="3"/>
      <c r="J15" s="3"/>
      <c r="K15" s="3"/>
      <c r="L15" s="3"/>
      <c r="M15" s="3"/>
      <c r="N15" s="3"/>
      <c r="O15" s="3"/>
    </row>
    <row r="16" spans="1:15" x14ac:dyDescent="0.25">
      <c r="A16" s="3"/>
      <c r="B16" s="3"/>
      <c r="C16" s="3"/>
      <c r="D16" s="3"/>
      <c r="E16" s="3"/>
      <c r="F16" s="3"/>
      <c r="G16" s="3"/>
      <c r="H16" s="3"/>
      <c r="I16" s="3"/>
      <c r="J16" s="3"/>
      <c r="K16" s="3"/>
      <c r="L16" s="3"/>
      <c r="M16" s="3"/>
      <c r="N16" s="3"/>
      <c r="O16" s="3"/>
    </row>
    <row r="17" spans="1:15" x14ac:dyDescent="0.25">
      <c r="A17" s="3"/>
      <c r="B17" s="3"/>
      <c r="C17" s="3"/>
      <c r="D17" s="3"/>
      <c r="E17" s="3"/>
      <c r="F17" s="3"/>
      <c r="G17" s="3"/>
      <c r="H17" s="3"/>
      <c r="I17" s="3"/>
      <c r="J17" s="3"/>
      <c r="K17" s="3"/>
      <c r="L17" s="3"/>
      <c r="M17" s="3"/>
      <c r="N17" s="3"/>
      <c r="O17" s="3"/>
    </row>
    <row r="18" spans="1:15" x14ac:dyDescent="0.25">
      <c r="A18" s="3"/>
      <c r="B18" s="3"/>
      <c r="C18" s="3"/>
      <c r="D18" s="3"/>
      <c r="E18" s="3"/>
      <c r="F18" s="3"/>
      <c r="G18" s="3"/>
      <c r="H18" s="3"/>
      <c r="I18" s="3"/>
      <c r="J18" s="3"/>
      <c r="K18" s="3"/>
      <c r="L18" s="3"/>
      <c r="M18" s="3"/>
      <c r="N18" s="3"/>
      <c r="O18" s="3"/>
    </row>
    <row r="19" spans="1:15" x14ac:dyDescent="0.25">
      <c r="A19" s="3"/>
      <c r="B19" s="3"/>
      <c r="C19" s="3"/>
      <c r="D19" s="3"/>
      <c r="E19" s="3"/>
      <c r="F19" s="3"/>
      <c r="G19" s="3"/>
      <c r="H19" s="3"/>
      <c r="I19" s="3"/>
      <c r="J19" s="3"/>
      <c r="K19" s="3"/>
      <c r="L19" s="3"/>
      <c r="M19" s="3"/>
      <c r="N19" s="3"/>
      <c r="O19" s="3"/>
    </row>
    <row r="20" spans="1:15" x14ac:dyDescent="0.25">
      <c r="A20" s="3"/>
      <c r="B20" s="3"/>
      <c r="C20" s="3"/>
      <c r="D20" s="3"/>
      <c r="E20" s="3"/>
      <c r="F20" s="3"/>
      <c r="G20" s="3"/>
      <c r="H20" s="3"/>
      <c r="I20" s="3"/>
      <c r="J20" s="3"/>
      <c r="K20" s="3"/>
      <c r="L20" s="3"/>
      <c r="M20" s="3"/>
      <c r="N20" s="3"/>
      <c r="O20" s="3"/>
    </row>
    <row r="21" spans="1:15" x14ac:dyDescent="0.25">
      <c r="A21" s="3"/>
      <c r="B21" s="3"/>
      <c r="C21" s="3"/>
      <c r="D21" s="3"/>
      <c r="E21" s="3"/>
      <c r="F21" s="3"/>
      <c r="G21" s="3"/>
      <c r="H21" s="3"/>
      <c r="I21" s="3"/>
      <c r="J21" s="3"/>
      <c r="K21" s="3"/>
      <c r="L21" s="3"/>
      <c r="M21" s="3"/>
      <c r="N21" s="3"/>
      <c r="O21" s="3"/>
    </row>
    <row r="22" spans="1:15" x14ac:dyDescent="0.25">
      <c r="A22" s="3"/>
      <c r="B22" s="3"/>
      <c r="C22" s="3"/>
      <c r="D22" s="3"/>
      <c r="E22" s="3"/>
      <c r="F22" s="3"/>
      <c r="G22" s="3"/>
      <c r="H22" s="3"/>
      <c r="I22" s="3"/>
      <c r="J22" s="3"/>
      <c r="K22" s="3"/>
      <c r="L22" s="3"/>
      <c r="M22" s="3"/>
      <c r="N22" s="3"/>
      <c r="O22" s="3"/>
    </row>
    <row r="23" spans="1:15" x14ac:dyDescent="0.25">
      <c r="A23" s="3"/>
      <c r="B23" s="3"/>
      <c r="C23" s="3"/>
      <c r="D23" s="3"/>
      <c r="E23" s="3"/>
      <c r="F23" s="3"/>
      <c r="G23" s="3"/>
      <c r="H23" s="3"/>
      <c r="I23" s="3"/>
      <c r="J23" s="3"/>
      <c r="K23" s="3"/>
      <c r="L23" s="3"/>
      <c r="M23" s="3"/>
      <c r="N23" s="3"/>
      <c r="O23" s="3"/>
    </row>
    <row r="24" spans="1:15" x14ac:dyDescent="0.25">
      <c r="A24" s="3"/>
      <c r="B24" s="3"/>
      <c r="C24" s="3"/>
      <c r="D24" s="3"/>
      <c r="E24" s="3"/>
      <c r="F24" s="3"/>
      <c r="G24" s="3"/>
      <c r="H24" s="3"/>
      <c r="I24" s="3"/>
      <c r="J24" s="3"/>
      <c r="K24" s="3"/>
      <c r="L24" s="3"/>
      <c r="M24" s="3"/>
      <c r="N24" s="3"/>
      <c r="O24" s="3"/>
    </row>
    <row r="25" spans="1:15" x14ac:dyDescent="0.25">
      <c r="A25" s="3"/>
      <c r="B25" s="3"/>
      <c r="C25" s="3"/>
      <c r="D25" s="3"/>
      <c r="E25" s="3"/>
      <c r="F25" s="3"/>
      <c r="G25" s="3"/>
      <c r="H25" s="3"/>
      <c r="I25" s="3"/>
      <c r="J25" s="3"/>
      <c r="K25" s="3"/>
      <c r="L25" s="3"/>
      <c r="M25" s="3"/>
      <c r="N25" s="3"/>
      <c r="O25" s="3"/>
    </row>
    <row r="26" spans="1:15" x14ac:dyDescent="0.25">
      <c r="A26" s="3"/>
      <c r="B26" s="3"/>
      <c r="C26" s="3"/>
      <c r="D26" s="3"/>
      <c r="E26" s="3"/>
      <c r="F26" s="3"/>
      <c r="G26" s="3"/>
      <c r="H26" s="3"/>
      <c r="I26" s="3"/>
      <c r="J26" s="3"/>
      <c r="K26" s="3"/>
      <c r="L26" s="3"/>
      <c r="M26" s="3"/>
      <c r="N26" s="3"/>
      <c r="O26" s="3"/>
    </row>
    <row r="27" spans="1:15" x14ac:dyDescent="0.25">
      <c r="A27" s="3"/>
      <c r="B27" s="3"/>
      <c r="C27" s="3"/>
      <c r="D27" s="3"/>
      <c r="E27" s="3"/>
      <c r="F27" s="3"/>
      <c r="G27" s="3"/>
      <c r="H27" s="3"/>
      <c r="I27" s="3"/>
      <c r="J27" s="3"/>
      <c r="K27" s="3"/>
      <c r="L27" s="3"/>
      <c r="M27" s="3"/>
      <c r="N27" s="3"/>
      <c r="O27" s="3"/>
    </row>
    <row r="28" spans="1:15" x14ac:dyDescent="0.25">
      <c r="A28" s="3"/>
      <c r="B28" s="3"/>
      <c r="C28" s="3"/>
      <c r="D28" s="3"/>
      <c r="E28" s="3"/>
      <c r="F28" s="3"/>
      <c r="G28" s="3"/>
      <c r="H28" s="3"/>
      <c r="I28" s="3"/>
      <c r="J28" s="3"/>
      <c r="K28" s="3"/>
      <c r="L28" s="3"/>
      <c r="M28" s="3"/>
      <c r="N28" s="3"/>
      <c r="O28" s="3"/>
    </row>
    <row r="29" spans="1:15" x14ac:dyDescent="0.25">
      <c r="A29" s="3"/>
      <c r="B29" s="3"/>
      <c r="C29" s="3"/>
      <c r="D29" s="3"/>
      <c r="E29" s="3"/>
      <c r="F29" s="3"/>
      <c r="G29" s="3"/>
      <c r="H29" s="3"/>
      <c r="I29" s="3"/>
      <c r="J29" s="3"/>
      <c r="K29" s="3"/>
      <c r="L29" s="3"/>
      <c r="M29" s="3"/>
      <c r="N29" s="3"/>
      <c r="O29" s="3"/>
    </row>
    <row r="30" spans="1:15" x14ac:dyDescent="0.25">
      <c r="A30" s="3"/>
      <c r="B30" s="3"/>
      <c r="C30" s="3"/>
      <c r="D30" s="3"/>
      <c r="E30" s="3"/>
      <c r="F30" s="3"/>
      <c r="G30" s="3"/>
      <c r="H30" s="3"/>
      <c r="I30" s="3"/>
      <c r="J30" s="3"/>
      <c r="K30" s="3"/>
      <c r="L30" s="3"/>
      <c r="M30" s="3"/>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346</v>
      </c>
    </row>
    <row r="5" spans="1:15" ht="21" x14ac:dyDescent="0.35">
      <c r="A5" s="7" t="s">
        <v>180</v>
      </c>
    </row>
    <row r="6" spans="1:15" x14ac:dyDescent="0.25">
      <c r="A6" t="s">
        <v>347</v>
      </c>
    </row>
    <row r="7" spans="1:15" x14ac:dyDescent="0.25">
      <c r="A7" t="s">
        <v>348</v>
      </c>
    </row>
    <row r="8" spans="1:15" x14ac:dyDescent="0.25">
      <c r="A8" t="s">
        <v>349</v>
      </c>
    </row>
    <row r="9" spans="1:15" x14ac:dyDescent="0.25">
      <c r="A9" t="s">
        <v>353</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222</v>
      </c>
      <c r="B14" s="3" t="s">
        <v>266</v>
      </c>
      <c r="C14" s="3" t="s">
        <v>200</v>
      </c>
      <c r="D14" s="3" t="s">
        <v>200</v>
      </c>
      <c r="E14" s="3" t="s">
        <v>200</v>
      </c>
      <c r="F14" s="3" t="s">
        <v>200</v>
      </c>
      <c r="G14" s="3" t="s">
        <v>200</v>
      </c>
      <c r="H14" s="3" t="s">
        <v>200</v>
      </c>
      <c r="I14" s="3" t="s">
        <v>200</v>
      </c>
      <c r="J14" s="3">
        <v>97.9</v>
      </c>
      <c r="K14" s="3" t="s">
        <v>200</v>
      </c>
      <c r="L14" s="3" t="s">
        <v>200</v>
      </c>
      <c r="M14" s="3" t="s">
        <v>200</v>
      </c>
      <c r="N14" s="3"/>
      <c r="O14" s="3"/>
    </row>
    <row r="15" spans="1:15" x14ac:dyDescent="0.25">
      <c r="A15" s="3"/>
      <c r="B15" s="3"/>
      <c r="C15" s="3"/>
      <c r="D15" s="3"/>
      <c r="E15" s="3"/>
      <c r="F15" s="3"/>
      <c r="G15" s="3"/>
      <c r="H15" s="3"/>
      <c r="I15" s="3"/>
      <c r="J15" s="3"/>
      <c r="K15" s="3"/>
      <c r="L15" s="3"/>
      <c r="M15" s="3"/>
      <c r="N15" s="3"/>
      <c r="O15" s="3"/>
    </row>
    <row r="16" spans="1:15" x14ac:dyDescent="0.25">
      <c r="A16" s="3"/>
      <c r="B16" s="3"/>
      <c r="C16" s="3"/>
      <c r="D16" s="3"/>
      <c r="E16" s="3"/>
      <c r="F16" s="3"/>
      <c r="G16" s="3"/>
      <c r="H16" s="3"/>
      <c r="I16" s="3"/>
      <c r="J16" s="3"/>
      <c r="K16" s="3"/>
      <c r="L16" s="3"/>
      <c r="M16" s="3"/>
      <c r="N16" s="3"/>
      <c r="O16" s="3"/>
    </row>
    <row r="17" spans="1:15" x14ac:dyDescent="0.25">
      <c r="A17" s="3"/>
      <c r="B17" s="3"/>
      <c r="C17" s="3"/>
      <c r="D17" s="3"/>
      <c r="E17" s="3"/>
      <c r="F17" s="3"/>
      <c r="G17" s="3"/>
      <c r="H17" s="3"/>
      <c r="I17" s="3"/>
      <c r="J17" s="3"/>
      <c r="K17" s="3"/>
      <c r="L17" s="3"/>
      <c r="M17" s="3"/>
      <c r="N17" s="3"/>
      <c r="O17" s="3"/>
    </row>
    <row r="18" spans="1:15" x14ac:dyDescent="0.25">
      <c r="A18" s="3"/>
      <c r="B18" s="3"/>
      <c r="C18" s="3"/>
      <c r="D18" s="3"/>
      <c r="E18" s="3"/>
      <c r="F18" s="3"/>
      <c r="G18" s="3"/>
      <c r="H18" s="3"/>
      <c r="I18" s="3"/>
      <c r="J18" s="3"/>
      <c r="K18" s="3"/>
      <c r="L18" s="3"/>
      <c r="M18" s="3"/>
      <c r="N18" s="3"/>
      <c r="O18" s="3"/>
    </row>
    <row r="19" spans="1:15" x14ac:dyDescent="0.25">
      <c r="A19" s="3"/>
      <c r="B19" s="3"/>
      <c r="C19" s="3"/>
      <c r="D19" s="3"/>
      <c r="E19" s="3"/>
      <c r="F19" s="3"/>
      <c r="G19" s="3"/>
      <c r="H19" s="3"/>
      <c r="I19" s="3"/>
      <c r="J19" s="3"/>
      <c r="K19" s="3"/>
      <c r="L19" s="3"/>
      <c r="M19" s="3"/>
      <c r="N19" s="3"/>
      <c r="O19" s="3"/>
    </row>
    <row r="20" spans="1:15" x14ac:dyDescent="0.25">
      <c r="A20" s="3"/>
      <c r="B20" s="3"/>
      <c r="C20" s="3"/>
      <c r="D20" s="3"/>
      <c r="E20" s="3"/>
      <c r="F20" s="3"/>
      <c r="G20" s="3"/>
      <c r="H20" s="3"/>
      <c r="I20" s="3"/>
      <c r="J20" s="3"/>
      <c r="K20" s="3"/>
      <c r="L20" s="3"/>
      <c r="M20" s="3"/>
      <c r="N20" s="3"/>
      <c r="O20" s="3"/>
    </row>
    <row r="21" spans="1:15" x14ac:dyDescent="0.25">
      <c r="A21" s="3"/>
      <c r="B21" s="3"/>
      <c r="C21" s="3"/>
      <c r="D21" s="3"/>
      <c r="E21" s="3"/>
      <c r="F21" s="3"/>
      <c r="G21" s="3"/>
      <c r="H21" s="3"/>
      <c r="I21" s="3"/>
      <c r="J21" s="3"/>
      <c r="K21" s="3"/>
      <c r="L21" s="3"/>
      <c r="M21" s="3"/>
      <c r="N21" s="3"/>
      <c r="O21" s="3"/>
    </row>
    <row r="22" spans="1:15" x14ac:dyDescent="0.25">
      <c r="A22" s="3"/>
      <c r="B22" s="3"/>
      <c r="C22" s="3"/>
      <c r="D22" s="3"/>
      <c r="E22" s="3"/>
      <c r="F22" s="3"/>
      <c r="G22" s="3"/>
      <c r="H22" s="3"/>
      <c r="I22" s="3"/>
      <c r="J22" s="3"/>
      <c r="K22" s="3"/>
      <c r="L22" s="3"/>
      <c r="M22" s="3"/>
      <c r="N22" s="3"/>
      <c r="O22" s="3"/>
    </row>
    <row r="23" spans="1:15" x14ac:dyDescent="0.25">
      <c r="A23" s="3"/>
      <c r="B23" s="3"/>
      <c r="C23" s="3"/>
      <c r="D23" s="3"/>
      <c r="E23" s="3"/>
      <c r="F23" s="3"/>
      <c r="G23" s="3"/>
      <c r="H23" s="3"/>
      <c r="I23" s="3"/>
      <c r="J23" s="3"/>
      <c r="K23" s="3"/>
      <c r="L23" s="3"/>
      <c r="M23" s="3"/>
      <c r="N23" s="3"/>
      <c r="O23" s="3"/>
    </row>
    <row r="24" spans="1:15" x14ac:dyDescent="0.25">
      <c r="A24" s="3"/>
      <c r="B24" s="3"/>
      <c r="C24" s="3"/>
      <c r="D24" s="3"/>
      <c r="E24" s="3"/>
      <c r="F24" s="3"/>
      <c r="G24" s="3"/>
      <c r="H24" s="3"/>
      <c r="I24" s="3"/>
      <c r="J24" s="3"/>
      <c r="K24" s="3"/>
      <c r="L24" s="3"/>
      <c r="M24" s="3"/>
      <c r="N24" s="3"/>
      <c r="O24" s="3"/>
    </row>
    <row r="25" spans="1:15" x14ac:dyDescent="0.25">
      <c r="A25" s="3"/>
      <c r="B25" s="3"/>
      <c r="C25" s="3"/>
      <c r="D25" s="3"/>
      <c r="E25" s="3"/>
      <c r="F25" s="3"/>
      <c r="G25" s="3"/>
      <c r="H25" s="3"/>
      <c r="I25" s="3"/>
      <c r="J25" s="3"/>
      <c r="K25" s="3"/>
      <c r="L25" s="3"/>
      <c r="M25" s="3"/>
      <c r="N25" s="3"/>
      <c r="O25" s="3"/>
    </row>
    <row r="26" spans="1:15" x14ac:dyDescent="0.25">
      <c r="A26" s="3"/>
      <c r="B26" s="3"/>
      <c r="C26" s="3"/>
      <c r="D26" s="3"/>
      <c r="E26" s="3"/>
      <c r="F26" s="3"/>
      <c r="G26" s="3"/>
      <c r="H26" s="3"/>
      <c r="I26" s="3"/>
      <c r="J26" s="3"/>
      <c r="K26" s="3"/>
      <c r="L26" s="3"/>
      <c r="M26" s="3"/>
      <c r="N26" s="3"/>
      <c r="O26" s="3"/>
    </row>
    <row r="27" spans="1:15" x14ac:dyDescent="0.25">
      <c r="A27" s="3"/>
      <c r="B27" s="3"/>
      <c r="C27" s="3"/>
      <c r="D27" s="3"/>
      <c r="E27" s="3"/>
      <c r="F27" s="3"/>
      <c r="G27" s="3"/>
      <c r="H27" s="3"/>
      <c r="I27" s="3"/>
      <c r="J27" s="3"/>
      <c r="K27" s="3"/>
      <c r="L27" s="3"/>
      <c r="M27" s="3"/>
      <c r="N27" s="3"/>
      <c r="O27" s="3"/>
    </row>
    <row r="28" spans="1:15" x14ac:dyDescent="0.25">
      <c r="A28" s="3"/>
      <c r="B28" s="3"/>
      <c r="C28" s="3"/>
      <c r="D28" s="3"/>
      <c r="E28" s="3"/>
      <c r="F28" s="3"/>
      <c r="G28" s="3"/>
      <c r="H28" s="3"/>
      <c r="I28" s="3"/>
      <c r="J28" s="3"/>
      <c r="K28" s="3"/>
      <c r="L28" s="3"/>
      <c r="M28" s="3"/>
      <c r="N28" s="3"/>
      <c r="O28" s="3"/>
    </row>
    <row r="29" spans="1:15" x14ac:dyDescent="0.25">
      <c r="A29" s="3"/>
      <c r="B29" s="3"/>
      <c r="C29" s="3"/>
      <c r="D29" s="3"/>
      <c r="E29" s="3"/>
      <c r="F29" s="3"/>
      <c r="G29" s="3"/>
      <c r="H29" s="3"/>
      <c r="I29" s="3"/>
      <c r="J29" s="3"/>
      <c r="K29" s="3"/>
      <c r="L29" s="3"/>
      <c r="M29" s="3"/>
      <c r="N29" s="3"/>
      <c r="O29" s="3"/>
    </row>
    <row r="30" spans="1:15" x14ac:dyDescent="0.25">
      <c r="A30" s="3"/>
      <c r="B30" s="3"/>
      <c r="C30" s="3"/>
      <c r="D30" s="3"/>
      <c r="E30" s="3"/>
      <c r="F30" s="3"/>
      <c r="G30" s="3"/>
      <c r="H30" s="3"/>
      <c r="I30" s="3"/>
      <c r="J30" s="3"/>
      <c r="K30" s="3"/>
      <c r="L30" s="3"/>
      <c r="M30" s="3"/>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346</v>
      </c>
    </row>
    <row r="5" spans="1:15" ht="21" x14ac:dyDescent="0.35">
      <c r="A5" s="7" t="s">
        <v>180</v>
      </c>
    </row>
    <row r="6" spans="1:15" x14ac:dyDescent="0.25">
      <c r="A6" t="s">
        <v>347</v>
      </c>
    </row>
    <row r="7" spans="1:15" x14ac:dyDescent="0.25">
      <c r="A7" t="s">
        <v>348</v>
      </c>
    </row>
    <row r="8" spans="1:15" x14ac:dyDescent="0.25">
      <c r="A8" t="s">
        <v>349</v>
      </c>
    </row>
    <row r="9" spans="1:15" x14ac:dyDescent="0.25">
      <c r="A9" t="s">
        <v>354</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222</v>
      </c>
      <c r="B14" s="3" t="s">
        <v>266</v>
      </c>
      <c r="C14" s="3" t="s">
        <v>200</v>
      </c>
      <c r="D14" s="3" t="s">
        <v>200</v>
      </c>
      <c r="E14" s="3" t="s">
        <v>200</v>
      </c>
      <c r="F14" s="3" t="s">
        <v>200</v>
      </c>
      <c r="G14" s="3" t="s">
        <v>200</v>
      </c>
      <c r="H14" s="3" t="s">
        <v>200</v>
      </c>
      <c r="I14" s="3" t="s">
        <v>200</v>
      </c>
      <c r="J14" s="3">
        <v>97.6</v>
      </c>
      <c r="K14" s="3" t="s">
        <v>200</v>
      </c>
      <c r="L14" s="3" t="s">
        <v>200</v>
      </c>
      <c r="M14" s="3" t="s">
        <v>200</v>
      </c>
      <c r="N14" s="3"/>
      <c r="O14" s="3"/>
    </row>
    <row r="15" spans="1:15" x14ac:dyDescent="0.25">
      <c r="A15" s="3"/>
      <c r="B15" s="3"/>
      <c r="C15" s="3"/>
      <c r="D15" s="3"/>
      <c r="E15" s="3"/>
      <c r="F15" s="3"/>
      <c r="G15" s="3"/>
      <c r="H15" s="3"/>
      <c r="I15" s="3"/>
      <c r="J15" s="3"/>
      <c r="K15" s="3"/>
      <c r="L15" s="3"/>
      <c r="M15" s="3"/>
      <c r="N15" s="3"/>
      <c r="O15" s="3"/>
    </row>
    <row r="16" spans="1:15" x14ac:dyDescent="0.25">
      <c r="A16" s="3"/>
      <c r="B16" s="3"/>
      <c r="C16" s="3"/>
      <c r="D16" s="3"/>
      <c r="E16" s="3"/>
      <c r="F16" s="3"/>
      <c r="G16" s="3"/>
      <c r="H16" s="3"/>
      <c r="I16" s="3"/>
      <c r="J16" s="3"/>
      <c r="K16" s="3"/>
      <c r="L16" s="3"/>
      <c r="M16" s="3"/>
      <c r="N16" s="3"/>
      <c r="O16" s="3"/>
    </row>
    <row r="17" spans="1:15" x14ac:dyDescent="0.25">
      <c r="A17" s="3"/>
      <c r="B17" s="3"/>
      <c r="C17" s="3"/>
      <c r="D17" s="3"/>
      <c r="E17" s="3"/>
      <c r="F17" s="3"/>
      <c r="G17" s="3"/>
      <c r="H17" s="3"/>
      <c r="I17" s="3"/>
      <c r="J17" s="3"/>
      <c r="K17" s="3"/>
      <c r="L17" s="3"/>
      <c r="M17" s="3"/>
      <c r="N17" s="3"/>
      <c r="O17" s="3"/>
    </row>
    <row r="18" spans="1:15" x14ac:dyDescent="0.25">
      <c r="A18" s="3"/>
      <c r="B18" s="3"/>
      <c r="C18" s="3"/>
      <c r="D18" s="3"/>
      <c r="E18" s="3"/>
      <c r="F18" s="3"/>
      <c r="G18" s="3"/>
      <c r="H18" s="3"/>
      <c r="I18" s="3"/>
      <c r="J18" s="3"/>
      <c r="K18" s="3"/>
      <c r="L18" s="3"/>
      <c r="M18" s="3"/>
      <c r="N18" s="3"/>
      <c r="O18" s="3"/>
    </row>
    <row r="19" spans="1:15" x14ac:dyDescent="0.25">
      <c r="A19" s="3"/>
      <c r="B19" s="3"/>
      <c r="C19" s="3"/>
      <c r="D19" s="3"/>
      <c r="E19" s="3"/>
      <c r="F19" s="3"/>
      <c r="G19" s="3"/>
      <c r="H19" s="3"/>
      <c r="I19" s="3"/>
      <c r="J19" s="3"/>
      <c r="K19" s="3"/>
      <c r="L19" s="3"/>
      <c r="M19" s="3"/>
      <c r="N19" s="3"/>
      <c r="O19" s="3"/>
    </row>
    <row r="20" spans="1:15" x14ac:dyDescent="0.25">
      <c r="A20" s="3"/>
      <c r="B20" s="3"/>
      <c r="C20" s="3"/>
      <c r="D20" s="3"/>
      <c r="E20" s="3"/>
      <c r="F20" s="3"/>
      <c r="G20" s="3"/>
      <c r="H20" s="3"/>
      <c r="I20" s="3"/>
      <c r="J20" s="3"/>
      <c r="K20" s="3"/>
      <c r="L20" s="3"/>
      <c r="M20" s="3"/>
      <c r="N20" s="3"/>
      <c r="O20" s="3"/>
    </row>
    <row r="21" spans="1:15" x14ac:dyDescent="0.25">
      <c r="A21" s="3"/>
      <c r="B21" s="3"/>
      <c r="C21" s="3"/>
      <c r="D21" s="3"/>
      <c r="E21" s="3"/>
      <c r="F21" s="3"/>
      <c r="G21" s="3"/>
      <c r="H21" s="3"/>
      <c r="I21" s="3"/>
      <c r="J21" s="3"/>
      <c r="K21" s="3"/>
      <c r="L21" s="3"/>
      <c r="M21" s="3"/>
      <c r="N21" s="3"/>
      <c r="O21" s="3"/>
    </row>
    <row r="22" spans="1:15" x14ac:dyDescent="0.25">
      <c r="A22" s="3"/>
      <c r="B22" s="3"/>
      <c r="C22" s="3"/>
      <c r="D22" s="3"/>
      <c r="E22" s="3"/>
      <c r="F22" s="3"/>
      <c r="G22" s="3"/>
      <c r="H22" s="3"/>
      <c r="I22" s="3"/>
      <c r="J22" s="3"/>
      <c r="K22" s="3"/>
      <c r="L22" s="3"/>
      <c r="M22" s="3"/>
      <c r="N22" s="3"/>
      <c r="O22" s="3"/>
    </row>
    <row r="23" spans="1:15" x14ac:dyDescent="0.25">
      <c r="A23" s="3"/>
      <c r="B23" s="3"/>
      <c r="C23" s="3"/>
      <c r="D23" s="3"/>
      <c r="E23" s="3"/>
      <c r="F23" s="3"/>
      <c r="G23" s="3"/>
      <c r="H23" s="3"/>
      <c r="I23" s="3"/>
      <c r="J23" s="3"/>
      <c r="K23" s="3"/>
      <c r="L23" s="3"/>
      <c r="M23" s="3"/>
      <c r="N23" s="3"/>
      <c r="O23" s="3"/>
    </row>
    <row r="24" spans="1:15" x14ac:dyDescent="0.25">
      <c r="A24" s="3"/>
      <c r="B24" s="3"/>
      <c r="C24" s="3"/>
      <c r="D24" s="3"/>
      <c r="E24" s="3"/>
      <c r="F24" s="3"/>
      <c r="G24" s="3"/>
      <c r="H24" s="3"/>
      <c r="I24" s="3"/>
      <c r="J24" s="3"/>
      <c r="K24" s="3"/>
      <c r="L24" s="3"/>
      <c r="M24" s="3"/>
      <c r="N24" s="3"/>
      <c r="O24" s="3"/>
    </row>
    <row r="25" spans="1:15" x14ac:dyDescent="0.25">
      <c r="A25" s="3"/>
      <c r="B25" s="3"/>
      <c r="C25" s="3"/>
      <c r="D25" s="3"/>
      <c r="E25" s="3"/>
      <c r="F25" s="3"/>
      <c r="G25" s="3"/>
      <c r="H25" s="3"/>
      <c r="I25" s="3"/>
      <c r="J25" s="3"/>
      <c r="K25" s="3"/>
      <c r="L25" s="3"/>
      <c r="M25" s="3"/>
      <c r="N25" s="3"/>
      <c r="O25" s="3"/>
    </row>
    <row r="26" spans="1:15" x14ac:dyDescent="0.25">
      <c r="A26" s="3"/>
      <c r="B26" s="3"/>
      <c r="C26" s="3"/>
      <c r="D26" s="3"/>
      <c r="E26" s="3"/>
      <c r="F26" s="3"/>
      <c r="G26" s="3"/>
      <c r="H26" s="3"/>
      <c r="I26" s="3"/>
      <c r="J26" s="3"/>
      <c r="K26" s="3"/>
      <c r="L26" s="3"/>
      <c r="M26" s="3"/>
      <c r="N26" s="3"/>
      <c r="O26" s="3"/>
    </row>
    <row r="27" spans="1:15" x14ac:dyDescent="0.25">
      <c r="A27" s="3"/>
      <c r="B27" s="3"/>
      <c r="C27" s="3"/>
      <c r="D27" s="3"/>
      <c r="E27" s="3"/>
      <c r="F27" s="3"/>
      <c r="G27" s="3"/>
      <c r="H27" s="3"/>
      <c r="I27" s="3"/>
      <c r="J27" s="3"/>
      <c r="K27" s="3"/>
      <c r="L27" s="3"/>
      <c r="M27" s="3"/>
      <c r="N27" s="3"/>
      <c r="O27" s="3"/>
    </row>
    <row r="28" spans="1:15" x14ac:dyDescent="0.25">
      <c r="A28" s="3"/>
      <c r="B28" s="3"/>
      <c r="C28" s="3"/>
      <c r="D28" s="3"/>
      <c r="E28" s="3"/>
      <c r="F28" s="3"/>
      <c r="G28" s="3"/>
      <c r="H28" s="3"/>
      <c r="I28" s="3"/>
      <c r="J28" s="3"/>
      <c r="K28" s="3"/>
      <c r="L28" s="3"/>
      <c r="M28" s="3"/>
      <c r="N28" s="3"/>
      <c r="O28" s="3"/>
    </row>
    <row r="29" spans="1:15" x14ac:dyDescent="0.25">
      <c r="A29" s="3"/>
      <c r="B29" s="3"/>
      <c r="C29" s="3"/>
      <c r="D29" s="3"/>
      <c r="E29" s="3"/>
      <c r="F29" s="3"/>
      <c r="G29" s="3"/>
      <c r="H29" s="3"/>
      <c r="I29" s="3"/>
      <c r="J29" s="3"/>
      <c r="K29" s="3"/>
      <c r="L29" s="3"/>
      <c r="M29" s="3"/>
      <c r="N29" s="3"/>
      <c r="O29" s="3"/>
    </row>
    <row r="30" spans="1:15" x14ac:dyDescent="0.25">
      <c r="A30" s="3"/>
      <c r="B30" s="3"/>
      <c r="C30" s="3"/>
      <c r="D30" s="3"/>
      <c r="E30" s="3"/>
      <c r="F30" s="3"/>
      <c r="G30" s="3"/>
      <c r="H30" s="3"/>
      <c r="I30" s="3"/>
      <c r="J30" s="3"/>
      <c r="K30" s="3"/>
      <c r="L30" s="3"/>
      <c r="M30" s="3"/>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346</v>
      </c>
    </row>
    <row r="5" spans="1:15" ht="21" x14ac:dyDescent="0.35">
      <c r="A5" s="7" t="s">
        <v>180</v>
      </c>
    </row>
    <row r="6" spans="1:15" x14ac:dyDescent="0.25">
      <c r="A6" t="s">
        <v>347</v>
      </c>
    </row>
    <row r="7" spans="1:15" x14ac:dyDescent="0.25">
      <c r="A7" t="s">
        <v>348</v>
      </c>
    </row>
    <row r="8" spans="1:15" x14ac:dyDescent="0.25">
      <c r="A8" t="s">
        <v>349</v>
      </c>
    </row>
    <row r="9" spans="1:15" x14ac:dyDescent="0.25">
      <c r="A9" t="s">
        <v>355</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222</v>
      </c>
      <c r="B14" s="3" t="s">
        <v>266</v>
      </c>
      <c r="C14" s="3" t="s">
        <v>200</v>
      </c>
      <c r="D14" s="3" t="s">
        <v>200</v>
      </c>
      <c r="E14" s="3" t="s">
        <v>200</v>
      </c>
      <c r="F14" s="3" t="s">
        <v>200</v>
      </c>
      <c r="G14" s="3" t="s">
        <v>200</v>
      </c>
      <c r="H14" s="3" t="s">
        <v>200</v>
      </c>
      <c r="I14" s="3" t="s">
        <v>200</v>
      </c>
      <c r="J14" s="3">
        <v>98.3</v>
      </c>
      <c r="K14" s="3" t="s">
        <v>200</v>
      </c>
      <c r="L14" s="3" t="s">
        <v>200</v>
      </c>
      <c r="M14" s="3" t="s">
        <v>200</v>
      </c>
      <c r="N14" s="3"/>
      <c r="O14" s="3"/>
    </row>
    <row r="15" spans="1:15" x14ac:dyDescent="0.25">
      <c r="A15" s="3"/>
      <c r="B15" s="3"/>
      <c r="C15" s="3"/>
      <c r="D15" s="3"/>
      <c r="E15" s="3"/>
      <c r="F15" s="3"/>
      <c r="G15" s="3"/>
      <c r="H15" s="3"/>
      <c r="I15" s="3"/>
      <c r="J15" s="3"/>
      <c r="K15" s="3"/>
      <c r="L15" s="3"/>
      <c r="M15" s="3"/>
      <c r="N15" s="3"/>
      <c r="O15" s="3"/>
    </row>
    <row r="16" spans="1:15" x14ac:dyDescent="0.25">
      <c r="A16" s="3"/>
      <c r="B16" s="3"/>
      <c r="C16" s="3"/>
      <c r="D16" s="3"/>
      <c r="E16" s="3"/>
      <c r="F16" s="3"/>
      <c r="G16" s="3"/>
      <c r="H16" s="3"/>
      <c r="I16" s="3"/>
      <c r="J16" s="3"/>
      <c r="K16" s="3"/>
      <c r="L16" s="3"/>
      <c r="M16" s="3"/>
      <c r="N16" s="3"/>
      <c r="O16" s="3"/>
    </row>
    <row r="17" spans="1:15" x14ac:dyDescent="0.25">
      <c r="A17" s="3"/>
      <c r="B17" s="3"/>
      <c r="C17" s="3"/>
      <c r="D17" s="3"/>
      <c r="E17" s="3"/>
      <c r="F17" s="3"/>
      <c r="G17" s="3"/>
      <c r="H17" s="3"/>
      <c r="I17" s="3"/>
      <c r="J17" s="3"/>
      <c r="K17" s="3"/>
      <c r="L17" s="3"/>
      <c r="M17" s="3"/>
      <c r="N17" s="3"/>
      <c r="O17" s="3"/>
    </row>
    <row r="18" spans="1:15" x14ac:dyDescent="0.25">
      <c r="A18" s="3"/>
      <c r="B18" s="3"/>
      <c r="C18" s="3"/>
      <c r="D18" s="3"/>
      <c r="E18" s="3"/>
      <c r="F18" s="3"/>
      <c r="G18" s="3"/>
      <c r="H18" s="3"/>
      <c r="I18" s="3"/>
      <c r="J18" s="3"/>
      <c r="K18" s="3"/>
      <c r="L18" s="3"/>
      <c r="M18" s="3"/>
      <c r="N18" s="3"/>
      <c r="O18" s="3"/>
    </row>
    <row r="19" spans="1:15" x14ac:dyDescent="0.25">
      <c r="A19" s="3"/>
      <c r="B19" s="3"/>
      <c r="C19" s="3"/>
      <c r="D19" s="3"/>
      <c r="E19" s="3"/>
      <c r="F19" s="3"/>
      <c r="G19" s="3"/>
      <c r="H19" s="3"/>
      <c r="I19" s="3"/>
      <c r="J19" s="3"/>
      <c r="K19" s="3"/>
      <c r="L19" s="3"/>
      <c r="M19" s="3"/>
      <c r="N19" s="3"/>
      <c r="O19" s="3"/>
    </row>
    <row r="20" spans="1:15" x14ac:dyDescent="0.25">
      <c r="A20" s="3"/>
      <c r="B20" s="3"/>
      <c r="C20" s="3"/>
      <c r="D20" s="3"/>
      <c r="E20" s="3"/>
      <c r="F20" s="3"/>
      <c r="G20" s="3"/>
      <c r="H20" s="3"/>
      <c r="I20" s="3"/>
      <c r="J20" s="3"/>
      <c r="K20" s="3"/>
      <c r="L20" s="3"/>
      <c r="M20" s="3"/>
      <c r="N20" s="3"/>
      <c r="O20" s="3"/>
    </row>
    <row r="21" spans="1:15" x14ac:dyDescent="0.25">
      <c r="A21" s="3"/>
      <c r="B21" s="3"/>
      <c r="C21" s="3"/>
      <c r="D21" s="3"/>
      <c r="E21" s="3"/>
      <c r="F21" s="3"/>
      <c r="G21" s="3"/>
      <c r="H21" s="3"/>
      <c r="I21" s="3"/>
      <c r="J21" s="3"/>
      <c r="K21" s="3"/>
      <c r="L21" s="3"/>
      <c r="M21" s="3"/>
      <c r="N21" s="3"/>
      <c r="O21" s="3"/>
    </row>
    <row r="22" spans="1:15" x14ac:dyDescent="0.25">
      <c r="A22" s="3"/>
      <c r="B22" s="3"/>
      <c r="C22" s="3"/>
      <c r="D22" s="3"/>
      <c r="E22" s="3"/>
      <c r="F22" s="3"/>
      <c r="G22" s="3"/>
      <c r="H22" s="3"/>
      <c r="I22" s="3"/>
      <c r="J22" s="3"/>
      <c r="K22" s="3"/>
      <c r="L22" s="3"/>
      <c r="M22" s="3"/>
      <c r="N22" s="3"/>
      <c r="O22" s="3"/>
    </row>
    <row r="23" spans="1:15" x14ac:dyDescent="0.25">
      <c r="A23" s="3"/>
      <c r="B23" s="3"/>
      <c r="C23" s="3"/>
      <c r="D23" s="3"/>
      <c r="E23" s="3"/>
      <c r="F23" s="3"/>
      <c r="G23" s="3"/>
      <c r="H23" s="3"/>
      <c r="I23" s="3"/>
      <c r="J23" s="3"/>
      <c r="K23" s="3"/>
      <c r="L23" s="3"/>
      <c r="M23" s="3"/>
      <c r="N23" s="3"/>
      <c r="O23" s="3"/>
    </row>
    <row r="24" spans="1:15" x14ac:dyDescent="0.25">
      <c r="A24" s="3"/>
      <c r="B24" s="3"/>
      <c r="C24" s="3"/>
      <c r="D24" s="3"/>
      <c r="E24" s="3"/>
      <c r="F24" s="3"/>
      <c r="G24" s="3"/>
      <c r="H24" s="3"/>
      <c r="I24" s="3"/>
      <c r="J24" s="3"/>
      <c r="K24" s="3"/>
      <c r="L24" s="3"/>
      <c r="M24" s="3"/>
      <c r="N24" s="3"/>
      <c r="O24" s="3"/>
    </row>
    <row r="25" spans="1:15" x14ac:dyDescent="0.25">
      <c r="A25" s="3"/>
      <c r="B25" s="3"/>
      <c r="C25" s="3"/>
      <c r="D25" s="3"/>
      <c r="E25" s="3"/>
      <c r="F25" s="3"/>
      <c r="G25" s="3"/>
      <c r="H25" s="3"/>
      <c r="I25" s="3"/>
      <c r="J25" s="3"/>
      <c r="K25" s="3"/>
      <c r="L25" s="3"/>
      <c r="M25" s="3"/>
      <c r="N25" s="3"/>
      <c r="O25" s="3"/>
    </row>
    <row r="26" spans="1:15" x14ac:dyDescent="0.25">
      <c r="A26" s="3"/>
      <c r="B26" s="3"/>
      <c r="C26" s="3"/>
      <c r="D26" s="3"/>
      <c r="E26" s="3"/>
      <c r="F26" s="3"/>
      <c r="G26" s="3"/>
      <c r="H26" s="3"/>
      <c r="I26" s="3"/>
      <c r="J26" s="3"/>
      <c r="K26" s="3"/>
      <c r="L26" s="3"/>
      <c r="M26" s="3"/>
      <c r="N26" s="3"/>
      <c r="O26" s="3"/>
    </row>
    <row r="27" spans="1:15" x14ac:dyDescent="0.25">
      <c r="A27" s="3"/>
      <c r="B27" s="3"/>
      <c r="C27" s="3"/>
      <c r="D27" s="3"/>
      <c r="E27" s="3"/>
      <c r="F27" s="3"/>
      <c r="G27" s="3"/>
      <c r="H27" s="3"/>
      <c r="I27" s="3"/>
      <c r="J27" s="3"/>
      <c r="K27" s="3"/>
      <c r="L27" s="3"/>
      <c r="M27" s="3"/>
      <c r="N27" s="3"/>
      <c r="O27" s="3"/>
    </row>
    <row r="28" spans="1:15" x14ac:dyDescent="0.25">
      <c r="A28" s="3"/>
      <c r="B28" s="3"/>
      <c r="C28" s="3"/>
      <c r="D28" s="3"/>
      <c r="E28" s="3"/>
      <c r="F28" s="3"/>
      <c r="G28" s="3"/>
      <c r="H28" s="3"/>
      <c r="I28" s="3"/>
      <c r="J28" s="3"/>
      <c r="K28" s="3"/>
      <c r="L28" s="3"/>
      <c r="M28" s="3"/>
      <c r="N28" s="3"/>
      <c r="O28" s="3"/>
    </row>
    <row r="29" spans="1:15" x14ac:dyDescent="0.25">
      <c r="A29" s="3"/>
      <c r="B29" s="3"/>
      <c r="C29" s="3"/>
      <c r="D29" s="3"/>
      <c r="E29" s="3"/>
      <c r="F29" s="3"/>
      <c r="G29" s="3"/>
      <c r="H29" s="3"/>
      <c r="I29" s="3"/>
      <c r="J29" s="3"/>
      <c r="K29" s="3"/>
      <c r="L29" s="3"/>
      <c r="M29" s="3"/>
      <c r="N29" s="3"/>
      <c r="O29" s="3"/>
    </row>
    <row r="30" spans="1:15" x14ac:dyDescent="0.25">
      <c r="A30" s="3"/>
      <c r="B30" s="3"/>
      <c r="C30" s="3"/>
      <c r="D30" s="3"/>
      <c r="E30" s="3"/>
      <c r="F30" s="3"/>
      <c r="G30" s="3"/>
      <c r="H30" s="3"/>
      <c r="I30" s="3"/>
      <c r="J30" s="3"/>
      <c r="K30" s="3"/>
      <c r="L30" s="3"/>
      <c r="M30" s="3"/>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356</v>
      </c>
    </row>
    <row r="5" spans="1:15" ht="21" x14ac:dyDescent="0.35">
      <c r="A5" s="7" t="s">
        <v>180</v>
      </c>
    </row>
    <row r="6" spans="1:15" x14ac:dyDescent="0.25">
      <c r="A6" t="s">
        <v>311</v>
      </c>
    </row>
    <row r="7" spans="1:15" x14ac:dyDescent="0.25">
      <c r="A7" t="s">
        <v>357</v>
      </c>
    </row>
    <row r="8" spans="1:15" x14ac:dyDescent="0.25">
      <c r="A8" t="s">
        <v>358</v>
      </c>
    </row>
    <row r="9" spans="1:15" x14ac:dyDescent="0.25">
      <c r="A9" t="s">
        <v>359</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3.38598</v>
      </c>
      <c r="D14" s="3" t="s">
        <v>200</v>
      </c>
      <c r="E14" s="3" t="s">
        <v>200</v>
      </c>
      <c r="F14" s="3" t="s">
        <v>200</v>
      </c>
      <c r="G14" s="3" t="s">
        <v>200</v>
      </c>
      <c r="H14" s="3" t="s">
        <v>200</v>
      </c>
      <c r="I14" s="3" t="s">
        <v>200</v>
      </c>
      <c r="J14" s="3">
        <v>2.7101700000000002</v>
      </c>
      <c r="K14" s="3">
        <v>4.9892300000000001</v>
      </c>
      <c r="L14" s="3">
        <v>5.9739100000000001</v>
      </c>
      <c r="M14" s="3" t="s">
        <v>200</v>
      </c>
      <c r="N14" s="3"/>
      <c r="O14" s="3"/>
    </row>
    <row r="15" spans="1:15" x14ac:dyDescent="0.25">
      <c r="A15" s="3" t="s">
        <v>198</v>
      </c>
      <c r="B15" s="3" t="s">
        <v>201</v>
      </c>
      <c r="C15" s="3" t="s">
        <v>200</v>
      </c>
      <c r="D15" s="3">
        <v>16.649699999999999</v>
      </c>
      <c r="E15" s="3" t="s">
        <v>200</v>
      </c>
      <c r="F15" s="3" t="s">
        <v>200</v>
      </c>
      <c r="G15" s="3" t="s">
        <v>200</v>
      </c>
      <c r="H15" s="3" t="s">
        <v>200</v>
      </c>
      <c r="I15" s="3">
        <v>9.2213600000000007</v>
      </c>
      <c r="J15" s="3">
        <v>10.68952</v>
      </c>
      <c r="K15" s="3" t="s">
        <v>200</v>
      </c>
      <c r="L15" s="3">
        <v>12.72457</v>
      </c>
      <c r="M15" s="3" t="s">
        <v>200</v>
      </c>
      <c r="N15" s="3"/>
      <c r="O15" s="3"/>
    </row>
    <row r="16" spans="1:15" x14ac:dyDescent="0.25">
      <c r="A16" s="3" t="s">
        <v>198</v>
      </c>
      <c r="B16" s="3" t="s">
        <v>265</v>
      </c>
      <c r="C16" s="3">
        <v>42.464759999999998</v>
      </c>
      <c r="D16" s="3">
        <v>43.995240000000003</v>
      </c>
      <c r="E16" s="3">
        <v>40.806460000000001</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v>45.866379999999999</v>
      </c>
      <c r="E17" s="3" t="s">
        <v>200</v>
      </c>
      <c r="F17" s="3">
        <v>32.58802</v>
      </c>
      <c r="G17" s="3" t="s">
        <v>200</v>
      </c>
      <c r="H17" s="3">
        <v>30.661619999999999</v>
      </c>
      <c r="I17" s="3">
        <v>35.653089999999999</v>
      </c>
      <c r="J17" s="3">
        <v>41.25929</v>
      </c>
      <c r="K17" s="3">
        <v>34.676279999999998</v>
      </c>
      <c r="L17" s="3">
        <v>35.042729999999999</v>
      </c>
      <c r="M17" s="3" t="s">
        <v>200</v>
      </c>
      <c r="N17" s="3"/>
      <c r="O17" s="3"/>
    </row>
    <row r="18" spans="1:15" x14ac:dyDescent="0.25">
      <c r="A18" s="3" t="s">
        <v>198</v>
      </c>
      <c r="B18" s="3" t="s">
        <v>203</v>
      </c>
      <c r="C18" s="3">
        <v>15.381169999999999</v>
      </c>
      <c r="D18" s="3" t="s">
        <v>200</v>
      </c>
      <c r="E18" s="3">
        <v>6.8624900000000002</v>
      </c>
      <c r="F18" s="3" t="s">
        <v>200</v>
      </c>
      <c r="G18" s="3" t="s">
        <v>200</v>
      </c>
      <c r="H18" s="3" t="s">
        <v>200</v>
      </c>
      <c r="I18" s="3" t="s">
        <v>200</v>
      </c>
      <c r="J18" s="3" t="s">
        <v>200</v>
      </c>
      <c r="K18" s="3" t="s">
        <v>200</v>
      </c>
      <c r="L18" s="3" t="s">
        <v>200</v>
      </c>
      <c r="M18" s="3" t="s">
        <v>200</v>
      </c>
      <c r="N18" s="3"/>
      <c r="O18" s="3"/>
    </row>
    <row r="19" spans="1:15" x14ac:dyDescent="0.25">
      <c r="A19" s="3" t="s">
        <v>198</v>
      </c>
      <c r="B19" s="3" t="s">
        <v>205</v>
      </c>
      <c r="C19" s="3">
        <v>54.773650000000004</v>
      </c>
      <c r="D19" s="3">
        <v>53.591749999999998</v>
      </c>
      <c r="E19" s="3">
        <v>52.306150000000002</v>
      </c>
      <c r="F19" s="3" t="s">
        <v>200</v>
      </c>
      <c r="G19" s="3" t="s">
        <v>200</v>
      </c>
      <c r="H19" s="3">
        <v>54.814450000000001</v>
      </c>
      <c r="I19" s="3" t="s">
        <v>200</v>
      </c>
      <c r="J19" s="3" t="s">
        <v>200</v>
      </c>
      <c r="K19" s="3" t="s">
        <v>200</v>
      </c>
      <c r="L19" s="3" t="s">
        <v>200</v>
      </c>
      <c r="M19" s="3" t="s">
        <v>200</v>
      </c>
      <c r="N19" s="3"/>
      <c r="O19" s="3"/>
    </row>
    <row r="20" spans="1:15" x14ac:dyDescent="0.25">
      <c r="A20" s="3" t="s">
        <v>198</v>
      </c>
      <c r="B20" s="3" t="s">
        <v>206</v>
      </c>
      <c r="C20" s="3">
        <v>8.1539699999999993</v>
      </c>
      <c r="D20" s="3" t="s">
        <v>200</v>
      </c>
      <c r="E20" s="3" t="s">
        <v>200</v>
      </c>
      <c r="F20" s="3">
        <v>11.04814</v>
      </c>
      <c r="G20" s="3">
        <v>11.15169</v>
      </c>
      <c r="H20" s="3">
        <v>12.102370000000001</v>
      </c>
      <c r="I20" s="3" t="s">
        <v>200</v>
      </c>
      <c r="J20" s="3">
        <v>6.0182200000000003</v>
      </c>
      <c r="K20" s="3" t="s">
        <v>200</v>
      </c>
      <c r="L20" s="3" t="s">
        <v>200</v>
      </c>
      <c r="M20" s="3" t="s">
        <v>200</v>
      </c>
      <c r="N20" s="3"/>
      <c r="O20" s="3"/>
    </row>
    <row r="21" spans="1:15" x14ac:dyDescent="0.25">
      <c r="A21" s="3" t="s">
        <v>207</v>
      </c>
      <c r="B21" s="3" t="s">
        <v>208</v>
      </c>
      <c r="C21" s="3" t="s">
        <v>200</v>
      </c>
      <c r="D21" s="3" t="s">
        <v>200</v>
      </c>
      <c r="E21" s="3" t="s">
        <v>200</v>
      </c>
      <c r="F21" s="3">
        <v>14.442069999999999</v>
      </c>
      <c r="G21" s="3">
        <v>14.658340000000001</v>
      </c>
      <c r="H21" s="3" t="s">
        <v>200</v>
      </c>
      <c r="I21" s="3" t="s">
        <v>200</v>
      </c>
      <c r="J21" s="3">
        <v>15.30119</v>
      </c>
      <c r="K21" s="3">
        <v>18.17248</v>
      </c>
      <c r="L21" s="3" t="s">
        <v>200</v>
      </c>
      <c r="M21" s="3" t="s">
        <v>200</v>
      </c>
      <c r="N21" s="3"/>
      <c r="O21" s="3"/>
    </row>
    <row r="22" spans="1:15" x14ac:dyDescent="0.25">
      <c r="A22" s="3" t="s">
        <v>207</v>
      </c>
      <c r="B22" s="3" t="s">
        <v>245</v>
      </c>
      <c r="C22" s="3" t="s">
        <v>200</v>
      </c>
      <c r="D22" s="3">
        <v>39.168379999999999</v>
      </c>
      <c r="E22" s="3" t="s">
        <v>200</v>
      </c>
      <c r="F22" s="3">
        <v>38.872160000000001</v>
      </c>
      <c r="G22" s="3">
        <v>30.88036</v>
      </c>
      <c r="H22" s="3">
        <v>36.899839999999998</v>
      </c>
      <c r="I22" s="3">
        <v>40.38476</v>
      </c>
      <c r="J22" s="3">
        <v>37.979050000000001</v>
      </c>
      <c r="K22" s="3">
        <v>37.096730000000001</v>
      </c>
      <c r="L22" s="3">
        <v>32.981929999999998</v>
      </c>
      <c r="M22" s="3">
        <v>34.585859999999997</v>
      </c>
      <c r="N22" s="3"/>
      <c r="O22" s="3"/>
    </row>
    <row r="23" spans="1:15" x14ac:dyDescent="0.25">
      <c r="A23" s="3" t="s">
        <v>207</v>
      </c>
      <c r="B23" s="3" t="s">
        <v>209</v>
      </c>
      <c r="C23" s="3">
        <v>38.407600000000002</v>
      </c>
      <c r="D23" s="3">
        <v>36.18488</v>
      </c>
      <c r="E23" s="3">
        <v>34.344900000000003</v>
      </c>
      <c r="F23" s="3">
        <v>37.287210000000002</v>
      </c>
      <c r="G23" s="3">
        <v>39.207210000000003</v>
      </c>
      <c r="H23" s="3">
        <v>42.171889999999998</v>
      </c>
      <c r="I23" s="3" t="s">
        <v>200</v>
      </c>
      <c r="J23" s="3">
        <v>49.384050000000002</v>
      </c>
      <c r="K23" s="3">
        <v>49.806469999999997</v>
      </c>
      <c r="L23" s="3" t="s">
        <v>200</v>
      </c>
      <c r="M23" s="3" t="s">
        <v>200</v>
      </c>
      <c r="N23" s="3"/>
      <c r="O23" s="3"/>
    </row>
    <row r="24" spans="1:15" x14ac:dyDescent="0.25">
      <c r="A24" s="3" t="s">
        <v>207</v>
      </c>
      <c r="B24" s="3" t="s">
        <v>257</v>
      </c>
      <c r="C24" s="3">
        <v>27.519030000000001</v>
      </c>
      <c r="D24" s="3">
        <v>23.908809999999999</v>
      </c>
      <c r="E24" s="3">
        <v>22.249099999999999</v>
      </c>
      <c r="F24" s="3" t="s">
        <v>200</v>
      </c>
      <c r="G24" s="3">
        <v>16.737749999999998</v>
      </c>
      <c r="H24" s="3">
        <v>17.561920000000001</v>
      </c>
      <c r="I24" s="3" t="s">
        <v>200</v>
      </c>
      <c r="J24" s="3" t="s">
        <v>200</v>
      </c>
      <c r="K24" s="3" t="s">
        <v>200</v>
      </c>
      <c r="L24" s="3" t="s">
        <v>200</v>
      </c>
      <c r="M24" s="3" t="s">
        <v>200</v>
      </c>
      <c r="N24" s="3"/>
      <c r="O24" s="3"/>
    </row>
    <row r="25" spans="1:15" x14ac:dyDescent="0.25">
      <c r="A25" s="3" t="s">
        <v>207</v>
      </c>
      <c r="B25" s="3" t="s">
        <v>210</v>
      </c>
      <c r="C25" s="3" t="s">
        <v>200</v>
      </c>
      <c r="D25" s="3" t="s">
        <v>200</v>
      </c>
      <c r="E25" s="3">
        <v>16.980450000000001</v>
      </c>
      <c r="F25" s="3" t="s">
        <v>200</v>
      </c>
      <c r="G25" s="3" t="s">
        <v>200</v>
      </c>
      <c r="H25" s="3" t="s">
        <v>200</v>
      </c>
      <c r="I25" s="3" t="s">
        <v>200</v>
      </c>
      <c r="J25" s="3" t="s">
        <v>200</v>
      </c>
      <c r="K25" s="3" t="s">
        <v>200</v>
      </c>
      <c r="L25" s="3" t="s">
        <v>200</v>
      </c>
      <c r="M25" s="3" t="s">
        <v>200</v>
      </c>
      <c r="N25" s="3"/>
      <c r="O25" s="3"/>
    </row>
    <row r="26" spans="1:15" x14ac:dyDescent="0.25">
      <c r="A26" s="3" t="s">
        <v>207</v>
      </c>
      <c r="B26" s="3" t="s">
        <v>212</v>
      </c>
      <c r="C26" s="3" t="s">
        <v>200</v>
      </c>
      <c r="D26" s="3" t="s">
        <v>200</v>
      </c>
      <c r="E26" s="3">
        <v>3.3095300000000001</v>
      </c>
      <c r="F26" s="3">
        <v>0.93664999999999998</v>
      </c>
      <c r="G26" s="3" t="s">
        <v>200</v>
      </c>
      <c r="H26" s="3" t="s">
        <v>200</v>
      </c>
      <c r="I26" s="3" t="s">
        <v>200</v>
      </c>
      <c r="J26" s="3" t="s">
        <v>200</v>
      </c>
      <c r="K26" s="3" t="s">
        <v>200</v>
      </c>
      <c r="L26" s="3" t="s">
        <v>200</v>
      </c>
      <c r="M26" s="3" t="s">
        <v>200</v>
      </c>
      <c r="N26" s="3"/>
      <c r="O26" s="3"/>
    </row>
    <row r="27" spans="1:15" x14ac:dyDescent="0.25">
      <c r="A27" s="3" t="s">
        <v>207</v>
      </c>
      <c r="B27" s="3" t="s">
        <v>213</v>
      </c>
      <c r="C27" s="3" t="s">
        <v>200</v>
      </c>
      <c r="D27" s="3" t="s">
        <v>200</v>
      </c>
      <c r="E27" s="3" t="s">
        <v>200</v>
      </c>
      <c r="F27" s="3" t="s">
        <v>200</v>
      </c>
      <c r="G27" s="3" t="s">
        <v>200</v>
      </c>
      <c r="H27" s="3" t="s">
        <v>200</v>
      </c>
      <c r="I27" s="3">
        <v>0.14960000000000001</v>
      </c>
      <c r="J27" s="3">
        <v>1.95838</v>
      </c>
      <c r="K27" s="3">
        <v>4.0713400000000002</v>
      </c>
      <c r="L27" s="3">
        <v>6.1964800000000002</v>
      </c>
      <c r="M27" s="3" t="s">
        <v>200</v>
      </c>
      <c r="N27" s="3"/>
      <c r="O27" s="3"/>
    </row>
    <row r="28" spans="1:15" x14ac:dyDescent="0.25">
      <c r="A28" s="3" t="s">
        <v>207</v>
      </c>
      <c r="B28" s="3" t="s">
        <v>215</v>
      </c>
      <c r="C28" s="3" t="s">
        <v>200</v>
      </c>
      <c r="D28" s="3">
        <v>62.905180000000001</v>
      </c>
      <c r="E28" s="3" t="s">
        <v>200</v>
      </c>
      <c r="F28" s="3" t="s">
        <v>200</v>
      </c>
      <c r="G28" s="3" t="s">
        <v>200</v>
      </c>
      <c r="H28" s="3">
        <v>67.260499999999993</v>
      </c>
      <c r="I28" s="3" t="s">
        <v>200</v>
      </c>
      <c r="J28" s="3" t="s">
        <v>200</v>
      </c>
      <c r="K28" s="3" t="s">
        <v>200</v>
      </c>
      <c r="L28" s="3" t="s">
        <v>200</v>
      </c>
      <c r="M28" s="3" t="s">
        <v>200</v>
      </c>
      <c r="N28" s="3"/>
      <c r="O28" s="3"/>
    </row>
    <row r="29" spans="1:15" x14ac:dyDescent="0.25">
      <c r="A29" s="3" t="s">
        <v>207</v>
      </c>
      <c r="B29" s="3" t="s">
        <v>261</v>
      </c>
      <c r="C29" s="3" t="s">
        <v>200</v>
      </c>
      <c r="D29" s="3">
        <v>44.726520000000001</v>
      </c>
      <c r="E29" s="3">
        <v>43.529089999999997</v>
      </c>
      <c r="F29" s="3">
        <v>42.360729999999997</v>
      </c>
      <c r="G29" s="3">
        <v>41.281739999999999</v>
      </c>
      <c r="H29" s="3">
        <v>40.897170000000003</v>
      </c>
      <c r="I29" s="3">
        <v>37.986930000000001</v>
      </c>
      <c r="J29" s="3">
        <v>38.984859999999998</v>
      </c>
      <c r="K29" s="3" t="s">
        <v>200</v>
      </c>
      <c r="L29" s="3" t="s">
        <v>200</v>
      </c>
      <c r="M29" s="3" t="s">
        <v>200</v>
      </c>
      <c r="N29" s="3"/>
      <c r="O29" s="3"/>
    </row>
    <row r="30" spans="1:15" x14ac:dyDescent="0.25">
      <c r="A30" s="3" t="s">
        <v>207</v>
      </c>
      <c r="B30" s="3" t="s">
        <v>216</v>
      </c>
      <c r="C30" s="3">
        <v>7.4087500000000004</v>
      </c>
      <c r="D30" s="3">
        <v>4.1790900000000004</v>
      </c>
      <c r="E30" s="3" t="s">
        <v>200</v>
      </c>
      <c r="F30" s="3">
        <v>2.9256899999999999</v>
      </c>
      <c r="G30" s="3" t="s">
        <v>200</v>
      </c>
      <c r="H30" s="3" t="s">
        <v>200</v>
      </c>
      <c r="I30" s="3" t="s">
        <v>200</v>
      </c>
      <c r="J30" s="3" t="s">
        <v>200</v>
      </c>
      <c r="K30" s="3" t="s">
        <v>200</v>
      </c>
      <c r="L30" s="3" t="s">
        <v>200</v>
      </c>
      <c r="M30" s="3" t="s">
        <v>200</v>
      </c>
      <c r="N30" s="3"/>
      <c r="O30" s="3"/>
    </row>
    <row r="31" spans="1:15" x14ac:dyDescent="0.25">
      <c r="A31" s="3" t="s">
        <v>207</v>
      </c>
      <c r="B31" s="3" t="s">
        <v>217</v>
      </c>
      <c r="C31" s="3">
        <v>6.4621500000000003</v>
      </c>
      <c r="D31" s="3" t="s">
        <v>200</v>
      </c>
      <c r="E31" s="3">
        <v>11.16677</v>
      </c>
      <c r="F31" s="3">
        <v>13.342320000000001</v>
      </c>
      <c r="G31" s="3">
        <v>14.60183</v>
      </c>
      <c r="H31" s="3" t="s">
        <v>200</v>
      </c>
      <c r="I31" s="3">
        <v>13.335990000000001</v>
      </c>
      <c r="J31" s="3">
        <v>13.56812</v>
      </c>
      <c r="K31" s="3">
        <v>15.85778</v>
      </c>
      <c r="L31" s="3">
        <v>11.55311</v>
      </c>
      <c r="M31" s="3" t="s">
        <v>200</v>
      </c>
      <c r="N31" s="3"/>
      <c r="O31" s="3"/>
    </row>
    <row r="32" spans="1:15" x14ac:dyDescent="0.25">
      <c r="A32" s="3" t="s">
        <v>218</v>
      </c>
      <c r="B32" s="3" t="s">
        <v>219</v>
      </c>
      <c r="C32" s="3" t="s">
        <v>200</v>
      </c>
      <c r="D32" s="3" t="s">
        <v>200</v>
      </c>
      <c r="E32" s="3">
        <v>0.67493999999999998</v>
      </c>
      <c r="F32" s="3" t="s">
        <v>200</v>
      </c>
      <c r="G32" s="3" t="s">
        <v>200</v>
      </c>
      <c r="H32" s="3" t="s">
        <v>200</v>
      </c>
      <c r="I32" s="3" t="s">
        <v>200</v>
      </c>
      <c r="J32" s="3" t="s">
        <v>200</v>
      </c>
      <c r="K32" s="3" t="s">
        <v>200</v>
      </c>
      <c r="L32" s="3" t="s">
        <v>200</v>
      </c>
      <c r="M32" s="3" t="s">
        <v>200</v>
      </c>
      <c r="N32" s="3"/>
      <c r="O32" s="3"/>
    </row>
    <row r="33" spans="1:15" x14ac:dyDescent="0.25">
      <c r="A33" s="3" t="s">
        <v>218</v>
      </c>
      <c r="B33" s="3" t="s">
        <v>247</v>
      </c>
      <c r="C33" s="3">
        <v>25.862120000000001</v>
      </c>
      <c r="D33" s="3">
        <v>24.87</v>
      </c>
      <c r="E33" s="3">
        <v>25.527799999999999</v>
      </c>
      <c r="F33" s="3">
        <v>23.466999999999999</v>
      </c>
      <c r="G33" s="3">
        <v>21.28265</v>
      </c>
      <c r="H33" s="3" t="s">
        <v>200</v>
      </c>
      <c r="I33" s="3">
        <v>24.580850000000002</v>
      </c>
      <c r="J33" s="3">
        <v>19.577310000000001</v>
      </c>
      <c r="K33" s="3">
        <v>18.57442</v>
      </c>
      <c r="L33" s="3">
        <v>21.24662</v>
      </c>
      <c r="M33" s="3" t="s">
        <v>200</v>
      </c>
      <c r="N33" s="3"/>
      <c r="O33" s="3"/>
    </row>
    <row r="34" spans="1:15" x14ac:dyDescent="0.25">
      <c r="A34" s="3" t="s">
        <v>218</v>
      </c>
      <c r="B34" s="3" t="s">
        <v>220</v>
      </c>
      <c r="C34" s="3">
        <v>7.4815899999999997</v>
      </c>
      <c r="D34" s="3">
        <v>6.1897000000000002</v>
      </c>
      <c r="E34" s="3">
        <v>6.7182399999999998</v>
      </c>
      <c r="F34" s="3">
        <v>5.2752100000000004</v>
      </c>
      <c r="G34" s="3">
        <v>5.8252300000000004</v>
      </c>
      <c r="H34" s="3" t="s">
        <v>200</v>
      </c>
      <c r="I34" s="3">
        <v>4.4897099999999996</v>
      </c>
      <c r="J34" s="3">
        <v>2.5592899999999998</v>
      </c>
      <c r="K34" s="3" t="s">
        <v>200</v>
      </c>
      <c r="L34" s="3" t="s">
        <v>200</v>
      </c>
      <c r="M34" s="3" t="s">
        <v>200</v>
      </c>
      <c r="N34" s="3"/>
      <c r="O34" s="3"/>
    </row>
    <row r="35" spans="1:15" x14ac:dyDescent="0.25">
      <c r="A35" s="3" t="s">
        <v>222</v>
      </c>
      <c r="B35" s="3" t="s">
        <v>223</v>
      </c>
      <c r="C35" s="3">
        <v>25.353560000000002</v>
      </c>
      <c r="D35" s="3">
        <v>28.51859</v>
      </c>
      <c r="E35" s="3" t="s">
        <v>200</v>
      </c>
      <c r="F35" s="3" t="s">
        <v>200</v>
      </c>
      <c r="G35" s="3" t="s">
        <v>200</v>
      </c>
      <c r="H35" s="3" t="s">
        <v>200</v>
      </c>
      <c r="I35" s="3" t="s">
        <v>200</v>
      </c>
      <c r="J35" s="3" t="s">
        <v>200</v>
      </c>
      <c r="K35" s="3" t="s">
        <v>200</v>
      </c>
      <c r="L35" s="3" t="s">
        <v>200</v>
      </c>
      <c r="M35" s="3" t="s">
        <v>200</v>
      </c>
      <c r="N35" s="3"/>
      <c r="O35" s="3"/>
    </row>
    <row r="36" spans="1:15" x14ac:dyDescent="0.25">
      <c r="A36" s="3" t="s">
        <v>222</v>
      </c>
      <c r="B36" s="3" t="s">
        <v>224</v>
      </c>
      <c r="C36" s="3" t="s">
        <v>200</v>
      </c>
      <c r="D36" s="3" t="s">
        <v>200</v>
      </c>
      <c r="E36" s="3">
        <v>10.05499</v>
      </c>
      <c r="F36" s="3">
        <v>10.2357</v>
      </c>
      <c r="G36" s="3">
        <v>10.458629999999999</v>
      </c>
      <c r="H36" s="3" t="s">
        <v>200</v>
      </c>
      <c r="I36" s="3" t="s">
        <v>200</v>
      </c>
      <c r="J36" s="3" t="s">
        <v>200</v>
      </c>
      <c r="K36" s="3" t="s">
        <v>200</v>
      </c>
      <c r="L36" s="3" t="s">
        <v>200</v>
      </c>
      <c r="M36" s="3" t="s">
        <v>200</v>
      </c>
      <c r="N36" s="3"/>
      <c r="O36" s="3"/>
    </row>
    <row r="37" spans="1:15" x14ac:dyDescent="0.25">
      <c r="A37" s="3" t="s">
        <v>222</v>
      </c>
      <c r="B37" s="3" t="s">
        <v>225</v>
      </c>
      <c r="C37" s="3">
        <v>12.74649</v>
      </c>
      <c r="D37" s="3">
        <v>9.9116800000000005</v>
      </c>
      <c r="E37" s="3">
        <v>13.3779</v>
      </c>
      <c r="F37" s="3">
        <v>16.291160000000001</v>
      </c>
      <c r="G37" s="3">
        <v>15.31161</v>
      </c>
      <c r="H37" s="3">
        <v>16.276399999999999</v>
      </c>
      <c r="I37" s="3">
        <v>16.287189999999999</v>
      </c>
      <c r="J37" s="3">
        <v>17.53229</v>
      </c>
      <c r="K37" s="3">
        <v>17.237120000000001</v>
      </c>
      <c r="L37" s="3" t="s">
        <v>200</v>
      </c>
      <c r="M37" s="3" t="s">
        <v>200</v>
      </c>
      <c r="N37" s="3"/>
      <c r="O37" s="3"/>
    </row>
    <row r="38" spans="1:15" x14ac:dyDescent="0.25">
      <c r="A38" s="3" t="s">
        <v>222</v>
      </c>
      <c r="B38" s="3" t="s">
        <v>226</v>
      </c>
      <c r="C38" s="3">
        <v>9.6618399999999998</v>
      </c>
      <c r="D38" s="3">
        <v>9.8001100000000001</v>
      </c>
      <c r="E38" s="3">
        <v>9.4088999999999992</v>
      </c>
      <c r="F38" s="3">
        <v>8.1683500000000002</v>
      </c>
      <c r="G38" s="3">
        <v>8.1135999999999999</v>
      </c>
      <c r="H38" s="3">
        <v>6.9577200000000001</v>
      </c>
      <c r="I38" s="3">
        <v>4.6135299999999999</v>
      </c>
      <c r="J38" s="3">
        <v>2.0359099999999999</v>
      </c>
      <c r="K38" s="3" t="s">
        <v>200</v>
      </c>
      <c r="L38" s="3" t="s">
        <v>200</v>
      </c>
      <c r="M38" s="3" t="s">
        <v>200</v>
      </c>
      <c r="N38" s="3"/>
      <c r="O38" s="3"/>
    </row>
    <row r="39" spans="1:15" x14ac:dyDescent="0.25">
      <c r="A39" s="3" t="s">
        <v>222</v>
      </c>
      <c r="B39" s="3" t="s">
        <v>249</v>
      </c>
      <c r="C39" s="3">
        <v>13.149430000000001</v>
      </c>
      <c r="D39" s="3">
        <v>15.04889</v>
      </c>
      <c r="E39" s="3">
        <v>14.75109</v>
      </c>
      <c r="F39" s="3">
        <v>13.58234</v>
      </c>
      <c r="G39" s="3">
        <v>12.664859999999999</v>
      </c>
      <c r="H39" s="3">
        <v>11.234909999999999</v>
      </c>
      <c r="I39" s="3">
        <v>11.270440000000001</v>
      </c>
      <c r="J39" s="3">
        <v>11.77106</v>
      </c>
      <c r="K39" s="3">
        <v>7.5233999999999996</v>
      </c>
      <c r="L39" s="3">
        <v>3.72295</v>
      </c>
      <c r="M39" s="3" t="s">
        <v>200</v>
      </c>
      <c r="N39" s="3"/>
      <c r="O39" s="3"/>
    </row>
    <row r="40" spans="1:15" x14ac:dyDescent="0.25">
      <c r="A40" s="3" t="s">
        <v>222</v>
      </c>
      <c r="B40" s="3" t="s">
        <v>250</v>
      </c>
      <c r="C40" s="3">
        <v>5.7454299999999998</v>
      </c>
      <c r="D40" s="3" t="s">
        <v>200</v>
      </c>
      <c r="E40" s="3">
        <v>2.4285100000000002</v>
      </c>
      <c r="F40" s="3" t="s">
        <v>200</v>
      </c>
      <c r="G40" s="3" t="s">
        <v>200</v>
      </c>
      <c r="H40" s="3" t="s">
        <v>200</v>
      </c>
      <c r="I40" s="3" t="s">
        <v>200</v>
      </c>
      <c r="J40" s="3" t="s">
        <v>200</v>
      </c>
      <c r="K40" s="3" t="s">
        <v>200</v>
      </c>
      <c r="L40" s="3" t="s">
        <v>200</v>
      </c>
      <c r="M40" s="3" t="s">
        <v>200</v>
      </c>
      <c r="N40" s="3"/>
      <c r="O40" s="3"/>
    </row>
    <row r="41" spans="1:15" x14ac:dyDescent="0.25">
      <c r="A41" s="3" t="s">
        <v>222</v>
      </c>
      <c r="B41" s="3" t="s">
        <v>266</v>
      </c>
      <c r="C41" s="3" t="s">
        <v>200</v>
      </c>
      <c r="D41" s="3" t="s">
        <v>200</v>
      </c>
      <c r="E41" s="3" t="s">
        <v>200</v>
      </c>
      <c r="F41" s="3" t="s">
        <v>200</v>
      </c>
      <c r="G41" s="3" t="s">
        <v>200</v>
      </c>
      <c r="H41" s="3" t="s">
        <v>200</v>
      </c>
      <c r="I41" s="3" t="s">
        <v>200</v>
      </c>
      <c r="J41" s="3">
        <v>5.33453</v>
      </c>
      <c r="K41" s="3">
        <v>10.169370000000001</v>
      </c>
      <c r="L41" s="3" t="s">
        <v>200</v>
      </c>
      <c r="M41" s="3" t="s">
        <v>200</v>
      </c>
      <c r="N41" s="3"/>
      <c r="O41" s="3"/>
    </row>
    <row r="42" spans="1:15" x14ac:dyDescent="0.25">
      <c r="A42" s="3" t="s">
        <v>222</v>
      </c>
      <c r="B42" s="3" t="s">
        <v>251</v>
      </c>
      <c r="C42" s="3">
        <v>13.1076</v>
      </c>
      <c r="D42" s="3">
        <v>9.5688800000000001</v>
      </c>
      <c r="E42" s="3">
        <v>7.84267</v>
      </c>
      <c r="F42" s="3">
        <v>10.921989999999999</v>
      </c>
      <c r="G42" s="3" t="s">
        <v>200</v>
      </c>
      <c r="H42" s="3" t="s">
        <v>200</v>
      </c>
      <c r="I42" s="3" t="s">
        <v>200</v>
      </c>
      <c r="J42" s="3">
        <v>12.968249999999999</v>
      </c>
      <c r="K42" s="3" t="s">
        <v>200</v>
      </c>
      <c r="L42" s="3" t="s">
        <v>200</v>
      </c>
      <c r="M42" s="3" t="s">
        <v>200</v>
      </c>
      <c r="N42" s="3"/>
      <c r="O42" s="3"/>
    </row>
    <row r="43" spans="1:15" x14ac:dyDescent="0.25">
      <c r="A43" s="3" t="s">
        <v>228</v>
      </c>
      <c r="B43" s="3" t="s">
        <v>229</v>
      </c>
      <c r="C43" s="3" t="s">
        <v>200</v>
      </c>
      <c r="D43" s="3" t="s">
        <v>200</v>
      </c>
      <c r="E43" s="3" t="s">
        <v>200</v>
      </c>
      <c r="F43" s="3" t="s">
        <v>200</v>
      </c>
      <c r="G43" s="3" t="s">
        <v>200</v>
      </c>
      <c r="H43" s="3" t="s">
        <v>200</v>
      </c>
      <c r="I43" s="3" t="s">
        <v>200</v>
      </c>
      <c r="J43" s="3" t="s">
        <v>200</v>
      </c>
      <c r="K43" s="3" t="s">
        <v>200</v>
      </c>
      <c r="L43" s="3">
        <v>9.58507</v>
      </c>
      <c r="M43" s="3" t="s">
        <v>200</v>
      </c>
      <c r="N43" s="3"/>
      <c r="O43" s="3"/>
    </row>
    <row r="44" spans="1:15" x14ac:dyDescent="0.25">
      <c r="A44" s="3" t="s">
        <v>228</v>
      </c>
      <c r="B44" s="3" t="s">
        <v>230</v>
      </c>
      <c r="C44" s="3">
        <v>42.20241</v>
      </c>
      <c r="D44" s="3">
        <v>37.108910000000002</v>
      </c>
      <c r="E44" s="3">
        <v>35.60472</v>
      </c>
      <c r="F44" s="3">
        <v>34.109299999999998</v>
      </c>
      <c r="G44" s="3">
        <v>32.867600000000003</v>
      </c>
      <c r="H44" s="3">
        <v>31.156590000000001</v>
      </c>
      <c r="I44" s="3">
        <v>25.24737</v>
      </c>
      <c r="J44" s="3">
        <v>23.926269999999999</v>
      </c>
      <c r="K44" s="3">
        <v>21.56504</v>
      </c>
      <c r="L44" s="3">
        <v>22.443709999999999</v>
      </c>
      <c r="M44" s="3" t="s">
        <v>200</v>
      </c>
      <c r="N44" s="3"/>
      <c r="O44" s="3"/>
    </row>
    <row r="45" spans="1:15" x14ac:dyDescent="0.25">
      <c r="A45" s="3" t="s">
        <v>228</v>
      </c>
      <c r="B45" s="3" t="s">
        <v>231</v>
      </c>
      <c r="C45" s="3">
        <v>6.0783899999999997</v>
      </c>
      <c r="D45" s="3">
        <v>7.7577800000000003</v>
      </c>
      <c r="E45" s="3">
        <v>7.3085000000000004</v>
      </c>
      <c r="F45" s="3">
        <v>7.5171099999999997</v>
      </c>
      <c r="G45" s="3">
        <v>7.5700399999999997</v>
      </c>
      <c r="H45" s="3">
        <v>7.3428000000000004</v>
      </c>
      <c r="I45" s="3">
        <v>8.1476699999999997</v>
      </c>
      <c r="J45" s="3">
        <v>7.88232</v>
      </c>
      <c r="K45" s="3">
        <v>7.3338599999999996</v>
      </c>
      <c r="L45" s="3" t="s">
        <v>200</v>
      </c>
      <c r="M45" s="3" t="s">
        <v>200</v>
      </c>
      <c r="N45" s="3"/>
      <c r="O45" s="3"/>
    </row>
    <row r="46" spans="1:15" x14ac:dyDescent="0.25">
      <c r="A46" s="3" t="s">
        <v>228</v>
      </c>
      <c r="B46" s="3" t="s">
        <v>232</v>
      </c>
      <c r="C46" s="3" t="s">
        <v>200</v>
      </c>
      <c r="D46" s="3" t="s">
        <v>200</v>
      </c>
      <c r="E46" s="3" t="s">
        <v>200</v>
      </c>
      <c r="F46" s="3">
        <v>34.534109999999998</v>
      </c>
      <c r="G46" s="3">
        <v>31.599460000000001</v>
      </c>
      <c r="H46" s="3">
        <v>27.945930000000001</v>
      </c>
      <c r="I46" s="3">
        <v>17.544720000000002</v>
      </c>
      <c r="J46" s="3">
        <v>15.13918</v>
      </c>
      <c r="K46" s="3">
        <v>10.145619999999999</v>
      </c>
      <c r="L46" s="3">
        <v>8.3875299999999999</v>
      </c>
      <c r="M46" s="3" t="s">
        <v>200</v>
      </c>
      <c r="N46" s="3"/>
      <c r="O46" s="3"/>
    </row>
    <row r="47" spans="1:15" x14ac:dyDescent="0.25">
      <c r="A47" s="3" t="s">
        <v>228</v>
      </c>
      <c r="B47" s="3" t="s">
        <v>233</v>
      </c>
      <c r="C47" s="3">
        <v>30.78932</v>
      </c>
      <c r="D47" s="3">
        <v>30.926110000000001</v>
      </c>
      <c r="E47" s="3">
        <v>27.375579999999999</v>
      </c>
      <c r="F47" s="3">
        <v>27.641549999999999</v>
      </c>
      <c r="G47" s="3">
        <v>27.24757</v>
      </c>
      <c r="H47" s="3">
        <v>20.79515</v>
      </c>
      <c r="I47" s="3">
        <v>18.69257</v>
      </c>
      <c r="J47" s="3">
        <v>16.006150000000002</v>
      </c>
      <c r="K47" s="3">
        <v>14.30491</v>
      </c>
      <c r="L47" s="3">
        <v>10.029999999999999</v>
      </c>
      <c r="M47" s="3" t="s">
        <v>200</v>
      </c>
      <c r="N47" s="3"/>
      <c r="O47" s="3"/>
    </row>
    <row r="48" spans="1:15" x14ac:dyDescent="0.25">
      <c r="A48" s="3" t="s">
        <v>228</v>
      </c>
      <c r="B48" s="3" t="s">
        <v>234</v>
      </c>
      <c r="C48" s="3" t="s">
        <v>200</v>
      </c>
      <c r="D48" s="3">
        <v>7.79406</v>
      </c>
      <c r="E48" s="3" t="s">
        <v>200</v>
      </c>
      <c r="F48" s="3" t="s">
        <v>200</v>
      </c>
      <c r="G48" s="3" t="s">
        <v>200</v>
      </c>
      <c r="H48" s="3" t="s">
        <v>200</v>
      </c>
      <c r="I48" s="3" t="s">
        <v>200</v>
      </c>
      <c r="J48" s="3">
        <v>1.6573599999999999</v>
      </c>
      <c r="K48" s="3">
        <v>3.3243999999999998</v>
      </c>
      <c r="L48" s="3">
        <v>0.41328999999999999</v>
      </c>
      <c r="M48" s="3" t="s">
        <v>200</v>
      </c>
      <c r="N48" s="3"/>
      <c r="O48" s="3"/>
    </row>
    <row r="49" spans="1:15" x14ac:dyDescent="0.25">
      <c r="A49" s="3" t="s">
        <v>228</v>
      </c>
      <c r="B49" s="3" t="s">
        <v>252</v>
      </c>
      <c r="C49" s="3">
        <v>35.785620000000002</v>
      </c>
      <c r="D49" s="3">
        <v>30.90766</v>
      </c>
      <c r="E49" s="3">
        <v>31.536180000000002</v>
      </c>
      <c r="F49" s="3">
        <v>29.979679999999998</v>
      </c>
      <c r="G49" s="3">
        <v>26.526959999999999</v>
      </c>
      <c r="H49" s="3" t="s">
        <v>200</v>
      </c>
      <c r="I49" s="3">
        <v>29.377459999999999</v>
      </c>
      <c r="J49" s="3" t="s">
        <v>200</v>
      </c>
      <c r="K49" s="3" t="s">
        <v>200</v>
      </c>
      <c r="L49" s="3" t="s">
        <v>200</v>
      </c>
      <c r="M49" s="3" t="s">
        <v>200</v>
      </c>
      <c r="N49" s="3"/>
      <c r="O49" s="3"/>
    </row>
    <row r="50" spans="1:15" x14ac:dyDescent="0.25">
      <c r="A50" s="3" t="s">
        <v>228</v>
      </c>
      <c r="B50" s="3" t="s">
        <v>235</v>
      </c>
      <c r="C50" s="3">
        <v>29.18188</v>
      </c>
      <c r="D50" s="3" t="s">
        <v>200</v>
      </c>
      <c r="E50" s="3" t="s">
        <v>200</v>
      </c>
      <c r="F50" s="3" t="s">
        <v>200</v>
      </c>
      <c r="G50" s="3" t="s">
        <v>200</v>
      </c>
      <c r="H50" s="3" t="s">
        <v>200</v>
      </c>
      <c r="I50" s="3" t="s">
        <v>200</v>
      </c>
      <c r="J50" s="3" t="s">
        <v>200</v>
      </c>
      <c r="K50" s="3" t="s">
        <v>200</v>
      </c>
      <c r="L50" s="3" t="s">
        <v>200</v>
      </c>
      <c r="M50" s="3" t="s">
        <v>200</v>
      </c>
      <c r="N50" s="3"/>
      <c r="O50" s="3"/>
    </row>
    <row r="51" spans="1:15" x14ac:dyDescent="0.25">
      <c r="A51" s="3" t="s">
        <v>228</v>
      </c>
      <c r="B51" s="3" t="s">
        <v>236</v>
      </c>
      <c r="C51" s="3" t="s">
        <v>200</v>
      </c>
      <c r="D51" s="3" t="s">
        <v>200</v>
      </c>
      <c r="E51" s="3" t="s">
        <v>200</v>
      </c>
      <c r="F51" s="3" t="s">
        <v>200</v>
      </c>
      <c r="G51" s="3">
        <v>7.55931</v>
      </c>
      <c r="H51" s="3" t="s">
        <v>200</v>
      </c>
      <c r="I51" s="3" t="s">
        <v>200</v>
      </c>
      <c r="J51" s="3">
        <v>21.0684</v>
      </c>
      <c r="K51" s="3" t="s">
        <v>200</v>
      </c>
      <c r="L51" s="3" t="s">
        <v>200</v>
      </c>
      <c r="M51" s="3" t="s">
        <v>200</v>
      </c>
      <c r="N51" s="3"/>
      <c r="O51" s="3"/>
    </row>
    <row r="52" spans="1:15" x14ac:dyDescent="0.25">
      <c r="A52" s="3" t="s">
        <v>228</v>
      </c>
      <c r="B52" s="3" t="s">
        <v>237</v>
      </c>
      <c r="C52" s="3">
        <v>37.269750000000002</v>
      </c>
      <c r="D52" s="3">
        <v>35.862499999999997</v>
      </c>
      <c r="E52" s="3">
        <v>37.714039999999997</v>
      </c>
      <c r="F52" s="3" t="s">
        <v>200</v>
      </c>
      <c r="G52" s="3">
        <v>40.436810000000001</v>
      </c>
      <c r="H52" s="3">
        <v>43.120489999999997</v>
      </c>
      <c r="I52" s="3">
        <v>42.062460000000002</v>
      </c>
      <c r="J52" s="3">
        <v>36.38438</v>
      </c>
      <c r="K52" s="3">
        <v>44.167839999999998</v>
      </c>
      <c r="L52" s="3" t="s">
        <v>200</v>
      </c>
      <c r="M52" s="3" t="s">
        <v>200</v>
      </c>
      <c r="N52" s="3"/>
      <c r="O52" s="3"/>
    </row>
    <row r="53" spans="1:15" x14ac:dyDescent="0.25">
      <c r="A53" s="3" t="s">
        <v>228</v>
      </c>
      <c r="B53" s="3" t="s">
        <v>238</v>
      </c>
      <c r="C53" s="3">
        <v>51.264530000000001</v>
      </c>
      <c r="D53" s="3">
        <v>46.615499999999997</v>
      </c>
      <c r="E53" s="3">
        <v>44.618000000000002</v>
      </c>
      <c r="F53" s="3">
        <v>44.684159999999999</v>
      </c>
      <c r="G53" s="3">
        <v>44.245280000000001</v>
      </c>
      <c r="H53" s="3">
        <v>42.789900000000003</v>
      </c>
      <c r="I53" s="3">
        <v>41.663580000000003</v>
      </c>
      <c r="J53" s="3">
        <v>38.52129</v>
      </c>
      <c r="K53" s="3" t="s">
        <v>200</v>
      </c>
      <c r="L53" s="3">
        <v>44.906529999999997</v>
      </c>
      <c r="M53" s="3" t="s">
        <v>200</v>
      </c>
      <c r="N53" s="3"/>
      <c r="O53" s="3"/>
    </row>
    <row r="54" spans="1:15" x14ac:dyDescent="0.25">
      <c r="A54" s="3" t="s">
        <v>228</v>
      </c>
      <c r="B54" s="3" t="s">
        <v>253</v>
      </c>
      <c r="C54" s="3">
        <v>39.994059999999998</v>
      </c>
      <c r="D54" s="3" t="s">
        <v>200</v>
      </c>
      <c r="E54" s="3" t="s">
        <v>200</v>
      </c>
      <c r="F54" s="3" t="s">
        <v>200</v>
      </c>
      <c r="G54" s="3" t="s">
        <v>200</v>
      </c>
      <c r="H54" s="3" t="s">
        <v>200</v>
      </c>
      <c r="I54" s="3" t="s">
        <v>200</v>
      </c>
      <c r="J54" s="3" t="s">
        <v>200</v>
      </c>
      <c r="K54" s="3" t="s">
        <v>200</v>
      </c>
      <c r="L54" s="3" t="s">
        <v>200</v>
      </c>
      <c r="M54" s="3" t="s">
        <v>200</v>
      </c>
      <c r="N54" s="3"/>
      <c r="O54" s="3"/>
    </row>
    <row r="55" spans="1:15" x14ac:dyDescent="0.25">
      <c r="A55" s="3" t="s">
        <v>228</v>
      </c>
      <c r="B55" s="3" t="s">
        <v>239</v>
      </c>
      <c r="C55" s="3">
        <v>25.319669999999999</v>
      </c>
      <c r="D55" s="3">
        <v>24.209099999999999</v>
      </c>
      <c r="E55" s="3">
        <v>20.760200000000001</v>
      </c>
      <c r="F55" s="3">
        <v>21.770399999999999</v>
      </c>
      <c r="G55" s="3">
        <v>20.845880000000001</v>
      </c>
      <c r="H55" s="3">
        <v>20.688400000000001</v>
      </c>
      <c r="I55" s="3" t="s">
        <v>200</v>
      </c>
      <c r="J55" s="3" t="s">
        <v>200</v>
      </c>
      <c r="K55" s="3" t="s">
        <v>200</v>
      </c>
      <c r="L55" s="3">
        <v>20.979769999999998</v>
      </c>
      <c r="M55" s="3" t="s">
        <v>200</v>
      </c>
      <c r="N55" s="3"/>
      <c r="O55" s="3"/>
    </row>
    <row r="56" spans="1:15" x14ac:dyDescent="0.25">
      <c r="A56" s="3" t="s">
        <v>228</v>
      </c>
      <c r="B56" s="3" t="s">
        <v>240</v>
      </c>
      <c r="C56" s="3" t="s">
        <v>200</v>
      </c>
      <c r="D56" s="3" t="s">
        <v>200</v>
      </c>
      <c r="E56" s="3">
        <v>4.3844799999999999</v>
      </c>
      <c r="F56" s="3" t="s">
        <v>200</v>
      </c>
      <c r="G56" s="3" t="s">
        <v>200</v>
      </c>
      <c r="H56" s="3">
        <v>1.5445</v>
      </c>
      <c r="I56" s="3" t="s">
        <v>200</v>
      </c>
      <c r="J56" s="3" t="s">
        <v>200</v>
      </c>
      <c r="K56" s="3" t="s">
        <v>200</v>
      </c>
      <c r="L56" s="3" t="s">
        <v>200</v>
      </c>
      <c r="M56" s="3" t="s">
        <v>200</v>
      </c>
      <c r="N56" s="3"/>
      <c r="O56" s="3"/>
    </row>
    <row r="57" spans="1:15" x14ac:dyDescent="0.25">
      <c r="A57" s="3" t="s">
        <v>228</v>
      </c>
      <c r="B57" s="3" t="s">
        <v>241</v>
      </c>
      <c r="C57" s="3" t="s">
        <v>200</v>
      </c>
      <c r="D57" s="3" t="s">
        <v>200</v>
      </c>
      <c r="E57" s="3" t="s">
        <v>200</v>
      </c>
      <c r="F57" s="3" t="s">
        <v>200</v>
      </c>
      <c r="G57" s="3">
        <v>11.05395</v>
      </c>
      <c r="H57" s="3">
        <v>9.0429700000000004</v>
      </c>
      <c r="I57" s="3">
        <v>11.065619999999999</v>
      </c>
      <c r="J57" s="3">
        <v>10.330170000000001</v>
      </c>
      <c r="K57" s="3">
        <v>7.8095499999999998</v>
      </c>
      <c r="L57" s="3">
        <v>4.0390600000000001</v>
      </c>
      <c r="M57" s="3" t="s">
        <v>200</v>
      </c>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356</v>
      </c>
    </row>
    <row r="5" spans="1:15" ht="21" x14ac:dyDescent="0.35">
      <c r="A5" s="7" t="s">
        <v>180</v>
      </c>
    </row>
    <row r="6" spans="1:15" x14ac:dyDescent="0.25">
      <c r="A6" t="s">
        <v>311</v>
      </c>
    </row>
    <row r="7" spans="1:15" x14ac:dyDescent="0.25">
      <c r="A7" t="s">
        <v>357</v>
      </c>
    </row>
    <row r="8" spans="1:15" x14ac:dyDescent="0.25">
      <c r="A8" t="s">
        <v>358</v>
      </c>
    </row>
    <row r="9" spans="1:15" x14ac:dyDescent="0.25">
      <c r="A9" t="s">
        <v>360</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33.217979999999997</v>
      </c>
      <c r="D14" s="3" t="s">
        <v>200</v>
      </c>
      <c r="E14" s="3" t="s">
        <v>200</v>
      </c>
      <c r="F14" s="3" t="s">
        <v>200</v>
      </c>
      <c r="G14" s="3" t="s">
        <v>200</v>
      </c>
      <c r="H14" s="3" t="s">
        <v>200</v>
      </c>
      <c r="I14" s="3" t="s">
        <v>200</v>
      </c>
      <c r="J14" s="3">
        <v>28.489260000000002</v>
      </c>
      <c r="K14" s="3">
        <v>30.401150000000001</v>
      </c>
      <c r="L14" s="3">
        <v>31.160900000000002</v>
      </c>
      <c r="M14" s="3" t="s">
        <v>200</v>
      </c>
      <c r="N14" s="3"/>
      <c r="O14" s="3"/>
    </row>
    <row r="15" spans="1:15" x14ac:dyDescent="0.25">
      <c r="A15" s="3" t="s">
        <v>198</v>
      </c>
      <c r="B15" s="3" t="s">
        <v>201</v>
      </c>
      <c r="C15" s="3" t="s">
        <v>200</v>
      </c>
      <c r="D15" s="3" t="s">
        <v>200</v>
      </c>
      <c r="E15" s="3">
        <v>42.61759</v>
      </c>
      <c r="F15" s="3" t="s">
        <v>200</v>
      </c>
      <c r="G15" s="3">
        <v>40.64922</v>
      </c>
      <c r="H15" s="3">
        <v>39.528239999999997</v>
      </c>
      <c r="I15" s="3">
        <v>40.393970000000003</v>
      </c>
      <c r="J15" s="3" t="s">
        <v>200</v>
      </c>
      <c r="K15" s="3" t="s">
        <v>200</v>
      </c>
      <c r="L15" s="3" t="s">
        <v>200</v>
      </c>
      <c r="M15" s="3" t="s">
        <v>200</v>
      </c>
      <c r="N15" s="3"/>
      <c r="O15" s="3"/>
    </row>
    <row r="16" spans="1:15" x14ac:dyDescent="0.25">
      <c r="A16" s="3" t="s">
        <v>198</v>
      </c>
      <c r="B16" s="3" t="s">
        <v>265</v>
      </c>
      <c r="C16" s="3" t="s">
        <v>200</v>
      </c>
      <c r="D16" s="3">
        <v>66.088179999999994</v>
      </c>
      <c r="E16" s="3">
        <v>66.434780000000003</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t="s">
        <v>200</v>
      </c>
      <c r="H17" s="3">
        <v>71.050929999999994</v>
      </c>
      <c r="I17" s="3">
        <v>70.104489999999998</v>
      </c>
      <c r="J17" s="3">
        <v>73.153989999999993</v>
      </c>
      <c r="K17" s="3">
        <v>68.665559999999999</v>
      </c>
      <c r="L17" s="3">
        <v>69.53501</v>
      </c>
      <c r="M17" s="3" t="s">
        <v>200</v>
      </c>
      <c r="N17" s="3"/>
      <c r="O17" s="3"/>
    </row>
    <row r="18" spans="1:15" x14ac:dyDescent="0.25">
      <c r="A18" s="3" t="s">
        <v>198</v>
      </c>
      <c r="B18" s="3" t="s">
        <v>206</v>
      </c>
      <c r="C18" s="3">
        <v>15.618220000000001</v>
      </c>
      <c r="D18" s="3" t="s">
        <v>200</v>
      </c>
      <c r="E18" s="3" t="s">
        <v>200</v>
      </c>
      <c r="F18" s="3">
        <v>9.5859199999999998</v>
      </c>
      <c r="G18" s="3">
        <v>10.87336</v>
      </c>
      <c r="H18" s="3">
        <v>6.7969299999999997</v>
      </c>
      <c r="I18" s="3" t="s">
        <v>200</v>
      </c>
      <c r="J18" s="3" t="s">
        <v>200</v>
      </c>
      <c r="K18" s="3" t="s">
        <v>200</v>
      </c>
      <c r="L18" s="3" t="s">
        <v>200</v>
      </c>
      <c r="M18" s="3" t="s">
        <v>200</v>
      </c>
      <c r="N18" s="3"/>
      <c r="O18" s="3"/>
    </row>
    <row r="19" spans="1:15" x14ac:dyDescent="0.25">
      <c r="A19" s="3" t="s">
        <v>207</v>
      </c>
      <c r="B19" s="3" t="s">
        <v>208</v>
      </c>
      <c r="C19" s="3" t="s">
        <v>200</v>
      </c>
      <c r="D19" s="3" t="s">
        <v>200</v>
      </c>
      <c r="E19" s="3" t="s">
        <v>200</v>
      </c>
      <c r="F19" s="3">
        <v>26.16038</v>
      </c>
      <c r="G19" s="3">
        <v>26.662269999999999</v>
      </c>
      <c r="H19" s="3" t="s">
        <v>200</v>
      </c>
      <c r="I19" s="3" t="s">
        <v>200</v>
      </c>
      <c r="J19" s="3">
        <v>29.15428</v>
      </c>
      <c r="K19" s="3">
        <v>18.250399999999999</v>
      </c>
      <c r="L19" s="3" t="s">
        <v>200</v>
      </c>
      <c r="M19" s="3" t="s">
        <v>200</v>
      </c>
      <c r="N19" s="3"/>
      <c r="O19" s="3"/>
    </row>
    <row r="20" spans="1:15" x14ac:dyDescent="0.25">
      <c r="A20" s="3" t="s">
        <v>207</v>
      </c>
      <c r="B20" s="3" t="s">
        <v>245</v>
      </c>
      <c r="C20" s="3" t="s">
        <v>200</v>
      </c>
      <c r="D20" s="3" t="s">
        <v>200</v>
      </c>
      <c r="E20" s="3" t="s">
        <v>200</v>
      </c>
      <c r="F20" s="3" t="s">
        <v>200</v>
      </c>
      <c r="G20" s="3" t="s">
        <v>200</v>
      </c>
      <c r="H20" s="3">
        <v>47.688200000000002</v>
      </c>
      <c r="I20" s="3" t="s">
        <v>200</v>
      </c>
      <c r="J20" s="3" t="s">
        <v>200</v>
      </c>
      <c r="K20" s="3" t="s">
        <v>200</v>
      </c>
      <c r="L20" s="3" t="s">
        <v>200</v>
      </c>
      <c r="M20" s="3" t="s">
        <v>200</v>
      </c>
      <c r="N20" s="3"/>
      <c r="O20" s="3"/>
    </row>
    <row r="21" spans="1:15" x14ac:dyDescent="0.25">
      <c r="A21" s="3" t="s">
        <v>207</v>
      </c>
      <c r="B21" s="3" t="s">
        <v>209</v>
      </c>
      <c r="C21" s="3">
        <v>34.53002</v>
      </c>
      <c r="D21" s="3">
        <v>32.481490000000001</v>
      </c>
      <c r="E21" s="3">
        <v>33.360799999999998</v>
      </c>
      <c r="F21" s="3">
        <v>40.925199999999997</v>
      </c>
      <c r="G21" s="3">
        <v>41.73798</v>
      </c>
      <c r="H21" s="3">
        <v>41.109000000000002</v>
      </c>
      <c r="I21" s="3" t="s">
        <v>200</v>
      </c>
      <c r="J21" s="3">
        <v>39.545650000000002</v>
      </c>
      <c r="K21" s="3">
        <v>40.289990000000003</v>
      </c>
      <c r="L21" s="3" t="s">
        <v>200</v>
      </c>
      <c r="M21" s="3" t="s">
        <v>200</v>
      </c>
      <c r="N21" s="3"/>
      <c r="O21" s="3"/>
    </row>
    <row r="22" spans="1:15" x14ac:dyDescent="0.25">
      <c r="A22" s="3" t="s">
        <v>207</v>
      </c>
      <c r="B22" s="3" t="s">
        <v>257</v>
      </c>
      <c r="C22" s="3">
        <v>44.196069999999999</v>
      </c>
      <c r="D22" s="3">
        <v>44.526519999999998</v>
      </c>
      <c r="E22" s="3">
        <v>41.857050000000001</v>
      </c>
      <c r="F22" s="3" t="s">
        <v>200</v>
      </c>
      <c r="G22" s="3">
        <v>48.540590000000002</v>
      </c>
      <c r="H22" s="3">
        <v>49.194270000000003</v>
      </c>
      <c r="I22" s="3" t="s">
        <v>200</v>
      </c>
      <c r="J22" s="3" t="s">
        <v>200</v>
      </c>
      <c r="K22" s="3" t="s">
        <v>200</v>
      </c>
      <c r="L22" s="3" t="s">
        <v>200</v>
      </c>
      <c r="M22" s="3" t="s">
        <v>200</v>
      </c>
      <c r="N22" s="3"/>
      <c r="O22" s="3"/>
    </row>
    <row r="23" spans="1:15" x14ac:dyDescent="0.25">
      <c r="A23" s="3" t="s">
        <v>207</v>
      </c>
      <c r="B23" s="3" t="s">
        <v>211</v>
      </c>
      <c r="C23" s="3" t="s">
        <v>200</v>
      </c>
      <c r="D23" s="3" t="s">
        <v>200</v>
      </c>
      <c r="E23" s="3" t="s">
        <v>200</v>
      </c>
      <c r="F23" s="3" t="s">
        <v>200</v>
      </c>
      <c r="G23" s="3" t="s">
        <v>200</v>
      </c>
      <c r="H23" s="3" t="s">
        <v>200</v>
      </c>
      <c r="I23" s="3" t="s">
        <v>200</v>
      </c>
      <c r="J23" s="3" t="s">
        <v>200</v>
      </c>
      <c r="K23" s="3">
        <v>24.532319999999999</v>
      </c>
      <c r="L23" s="3">
        <v>28.994330000000001</v>
      </c>
      <c r="M23" s="3" t="s">
        <v>200</v>
      </c>
      <c r="N23" s="3"/>
      <c r="O23" s="3"/>
    </row>
    <row r="24" spans="1:15" x14ac:dyDescent="0.25">
      <c r="A24" s="3" t="s">
        <v>207</v>
      </c>
      <c r="B24" s="3" t="s">
        <v>212</v>
      </c>
      <c r="C24" s="3" t="s">
        <v>200</v>
      </c>
      <c r="D24" s="3" t="s">
        <v>200</v>
      </c>
      <c r="E24" s="3" t="s">
        <v>200</v>
      </c>
      <c r="F24" s="3" t="s">
        <v>200</v>
      </c>
      <c r="G24" s="3" t="s">
        <v>200</v>
      </c>
      <c r="H24" s="3">
        <v>5.62826</v>
      </c>
      <c r="I24" s="3">
        <v>5.1733500000000001</v>
      </c>
      <c r="J24" s="3">
        <v>1.8189299999999999</v>
      </c>
      <c r="K24" s="3">
        <v>3.3266900000000001</v>
      </c>
      <c r="L24" s="3">
        <v>3.7593100000000002</v>
      </c>
      <c r="M24" s="3" t="s">
        <v>200</v>
      </c>
      <c r="N24" s="3"/>
      <c r="O24" s="3"/>
    </row>
    <row r="25" spans="1:15" x14ac:dyDescent="0.25">
      <c r="A25" s="3" t="s">
        <v>207</v>
      </c>
      <c r="B25" s="3" t="s">
        <v>213</v>
      </c>
      <c r="C25" s="3" t="s">
        <v>200</v>
      </c>
      <c r="D25" s="3" t="s">
        <v>200</v>
      </c>
      <c r="E25" s="3" t="s">
        <v>200</v>
      </c>
      <c r="F25" s="3" t="s">
        <v>200</v>
      </c>
      <c r="G25" s="3" t="s">
        <v>200</v>
      </c>
      <c r="H25" s="3" t="s">
        <v>200</v>
      </c>
      <c r="I25" s="3" t="s">
        <v>200</v>
      </c>
      <c r="J25" s="3">
        <v>27.196110000000001</v>
      </c>
      <c r="K25" s="3">
        <v>7.6131200000000003</v>
      </c>
      <c r="L25" s="3">
        <v>2.0014099999999999</v>
      </c>
      <c r="M25" s="3" t="s">
        <v>200</v>
      </c>
      <c r="N25" s="3"/>
      <c r="O25" s="3"/>
    </row>
    <row r="26" spans="1:15" x14ac:dyDescent="0.25">
      <c r="A26" s="3" t="s">
        <v>207</v>
      </c>
      <c r="B26" s="3" t="s">
        <v>215</v>
      </c>
      <c r="C26" s="3" t="s">
        <v>200</v>
      </c>
      <c r="D26" s="3">
        <v>56.749380000000002</v>
      </c>
      <c r="E26" s="3" t="s">
        <v>200</v>
      </c>
      <c r="F26" s="3" t="s">
        <v>200</v>
      </c>
      <c r="G26" s="3" t="s">
        <v>200</v>
      </c>
      <c r="H26" s="3">
        <v>63.048810000000003</v>
      </c>
      <c r="I26" s="3" t="s">
        <v>200</v>
      </c>
      <c r="J26" s="3" t="s">
        <v>200</v>
      </c>
      <c r="K26" s="3" t="s">
        <v>200</v>
      </c>
      <c r="L26" s="3" t="s">
        <v>200</v>
      </c>
      <c r="M26" s="3" t="s">
        <v>200</v>
      </c>
      <c r="N26" s="3"/>
      <c r="O26" s="3"/>
    </row>
    <row r="27" spans="1:15" x14ac:dyDescent="0.25">
      <c r="A27" s="3" t="s">
        <v>207</v>
      </c>
      <c r="B27" s="3" t="s">
        <v>261</v>
      </c>
      <c r="C27" s="3" t="s">
        <v>200</v>
      </c>
      <c r="D27" s="3">
        <v>58.115960000000001</v>
      </c>
      <c r="E27" s="3" t="s">
        <v>200</v>
      </c>
      <c r="F27" s="3" t="s">
        <v>200</v>
      </c>
      <c r="G27" s="3" t="s">
        <v>200</v>
      </c>
      <c r="H27" s="3" t="s">
        <v>200</v>
      </c>
      <c r="I27" s="3" t="s">
        <v>200</v>
      </c>
      <c r="J27" s="3" t="s">
        <v>200</v>
      </c>
      <c r="K27" s="3" t="s">
        <v>200</v>
      </c>
      <c r="L27" s="3" t="s">
        <v>200</v>
      </c>
      <c r="M27" s="3" t="s">
        <v>200</v>
      </c>
      <c r="N27" s="3"/>
      <c r="O27" s="3"/>
    </row>
    <row r="28" spans="1:15" x14ac:dyDescent="0.25">
      <c r="A28" s="3" t="s">
        <v>218</v>
      </c>
      <c r="B28" s="3" t="s">
        <v>219</v>
      </c>
      <c r="C28" s="3" t="s">
        <v>200</v>
      </c>
      <c r="D28" s="3" t="s">
        <v>200</v>
      </c>
      <c r="E28" s="3" t="s">
        <v>200</v>
      </c>
      <c r="F28" s="3" t="s">
        <v>200</v>
      </c>
      <c r="G28" s="3">
        <v>9.4851899999999993</v>
      </c>
      <c r="H28" s="3" t="s">
        <v>200</v>
      </c>
      <c r="I28" s="3">
        <v>4.4439099999999998</v>
      </c>
      <c r="J28" s="3">
        <v>4.3631500000000001</v>
      </c>
      <c r="K28" s="3">
        <v>3.45634</v>
      </c>
      <c r="L28" s="3">
        <v>1.60303</v>
      </c>
      <c r="M28" s="3" t="s">
        <v>200</v>
      </c>
      <c r="N28" s="3"/>
      <c r="O28" s="3"/>
    </row>
    <row r="29" spans="1:15" x14ac:dyDescent="0.25">
      <c r="A29" s="3" t="s">
        <v>218</v>
      </c>
      <c r="B29" s="3" t="s">
        <v>247</v>
      </c>
      <c r="C29" s="3" t="s">
        <v>200</v>
      </c>
      <c r="D29" s="3" t="s">
        <v>200</v>
      </c>
      <c r="E29" s="3">
        <v>29.796099999999999</v>
      </c>
      <c r="F29" s="3">
        <v>41.096539999999997</v>
      </c>
      <c r="G29" s="3">
        <v>38.946530000000003</v>
      </c>
      <c r="H29" s="3" t="s">
        <v>200</v>
      </c>
      <c r="I29" s="3">
        <v>43.946089999999998</v>
      </c>
      <c r="J29" s="3">
        <v>41.685450000000003</v>
      </c>
      <c r="K29" s="3">
        <v>34.521909999999998</v>
      </c>
      <c r="L29" s="3">
        <v>25.472560000000001</v>
      </c>
      <c r="M29" s="3" t="s">
        <v>200</v>
      </c>
      <c r="N29" s="3"/>
      <c r="O29" s="3"/>
    </row>
    <row r="30" spans="1:15" x14ac:dyDescent="0.25">
      <c r="A30" s="3" t="s">
        <v>218</v>
      </c>
      <c r="B30" s="3" t="s">
        <v>220</v>
      </c>
      <c r="C30" s="3">
        <v>28.722930000000002</v>
      </c>
      <c r="D30" s="3">
        <v>24.593240000000002</v>
      </c>
      <c r="E30" s="3">
        <v>19.42745</v>
      </c>
      <c r="F30" s="3" t="s">
        <v>200</v>
      </c>
      <c r="G30" s="3" t="s">
        <v>200</v>
      </c>
      <c r="H30" s="3" t="s">
        <v>200</v>
      </c>
      <c r="I30" s="3" t="s">
        <v>200</v>
      </c>
      <c r="J30" s="3">
        <v>13.7257</v>
      </c>
      <c r="K30" s="3">
        <v>13.252879999999999</v>
      </c>
      <c r="L30" s="3">
        <v>11.381869999999999</v>
      </c>
      <c r="M30" s="3" t="s">
        <v>200</v>
      </c>
      <c r="N30" s="3"/>
      <c r="O30" s="3"/>
    </row>
    <row r="31" spans="1:15" x14ac:dyDescent="0.25">
      <c r="A31" s="3" t="s">
        <v>222</v>
      </c>
      <c r="B31" s="3" t="s">
        <v>223</v>
      </c>
      <c r="C31" s="3">
        <v>34.033619999999999</v>
      </c>
      <c r="D31" s="3" t="s">
        <v>200</v>
      </c>
      <c r="E31" s="3" t="s">
        <v>200</v>
      </c>
      <c r="F31" s="3" t="s">
        <v>200</v>
      </c>
      <c r="G31" s="3" t="s">
        <v>200</v>
      </c>
      <c r="H31" s="3" t="s">
        <v>200</v>
      </c>
      <c r="I31" s="3" t="s">
        <v>200</v>
      </c>
      <c r="J31" s="3" t="s">
        <v>200</v>
      </c>
      <c r="K31" s="3" t="s">
        <v>200</v>
      </c>
      <c r="L31" s="3" t="s">
        <v>200</v>
      </c>
      <c r="M31" s="3" t="s">
        <v>200</v>
      </c>
      <c r="N31" s="3"/>
      <c r="O31" s="3"/>
    </row>
    <row r="32" spans="1:15" x14ac:dyDescent="0.25">
      <c r="A32" s="3" t="s">
        <v>222</v>
      </c>
      <c r="B32" s="3" t="s">
        <v>225</v>
      </c>
      <c r="C32" s="3">
        <v>11.973649999999999</v>
      </c>
      <c r="D32" s="3">
        <v>10.15592</v>
      </c>
      <c r="E32" s="3">
        <v>7.0317400000000001</v>
      </c>
      <c r="F32" s="3">
        <v>3.4424700000000001</v>
      </c>
      <c r="G32" s="3">
        <v>3.8766699999999998</v>
      </c>
      <c r="H32" s="3">
        <v>2.9464600000000001</v>
      </c>
      <c r="I32" s="3" t="s">
        <v>200</v>
      </c>
      <c r="J32" s="3" t="s">
        <v>200</v>
      </c>
      <c r="K32" s="3" t="s">
        <v>200</v>
      </c>
      <c r="L32" s="3" t="s">
        <v>200</v>
      </c>
      <c r="M32" s="3" t="s">
        <v>200</v>
      </c>
      <c r="N32" s="3"/>
      <c r="O32" s="3"/>
    </row>
    <row r="33" spans="1:15" x14ac:dyDescent="0.25">
      <c r="A33" s="3" t="s">
        <v>222</v>
      </c>
      <c r="B33" s="3" t="s">
        <v>226</v>
      </c>
      <c r="C33" s="3">
        <v>3.5337100000000001</v>
      </c>
      <c r="D33" s="3">
        <v>2.1402800000000002</v>
      </c>
      <c r="E33" s="3">
        <v>3.77291</v>
      </c>
      <c r="F33" s="3">
        <v>3.50766</v>
      </c>
      <c r="G33" s="3">
        <v>7.1066599999999998</v>
      </c>
      <c r="H33" s="3">
        <v>10.934380000000001</v>
      </c>
      <c r="I33" s="3">
        <v>13.24776</v>
      </c>
      <c r="J33" s="3" t="s">
        <v>200</v>
      </c>
      <c r="K33" s="3" t="s">
        <v>200</v>
      </c>
      <c r="L33" s="3" t="s">
        <v>200</v>
      </c>
      <c r="M33" s="3" t="s">
        <v>200</v>
      </c>
      <c r="N33" s="3"/>
      <c r="O33" s="3"/>
    </row>
    <row r="34" spans="1:15" x14ac:dyDescent="0.25">
      <c r="A34" s="3" t="s">
        <v>222</v>
      </c>
      <c r="B34" s="3" t="s">
        <v>248</v>
      </c>
      <c r="C34" s="3" t="s">
        <v>200</v>
      </c>
      <c r="D34" s="3" t="s">
        <v>200</v>
      </c>
      <c r="E34" s="3" t="s">
        <v>200</v>
      </c>
      <c r="F34" s="3">
        <v>18.86928</v>
      </c>
      <c r="G34" s="3">
        <v>19.676380000000002</v>
      </c>
      <c r="H34" s="3">
        <v>19.884620000000002</v>
      </c>
      <c r="I34" s="3">
        <v>21.393799999999999</v>
      </c>
      <c r="J34" s="3" t="s">
        <v>200</v>
      </c>
      <c r="K34" s="3">
        <v>13.376010000000001</v>
      </c>
      <c r="L34" s="3">
        <v>18.138649999999998</v>
      </c>
      <c r="M34" s="3" t="s">
        <v>200</v>
      </c>
      <c r="N34" s="3"/>
      <c r="O34" s="3"/>
    </row>
    <row r="35" spans="1:15" x14ac:dyDescent="0.25">
      <c r="A35" s="3" t="s">
        <v>222</v>
      </c>
      <c r="B35" s="3" t="s">
        <v>249</v>
      </c>
      <c r="C35" s="3">
        <v>41.543529999999997</v>
      </c>
      <c r="D35" s="3">
        <v>43.349139999999998</v>
      </c>
      <c r="E35" s="3">
        <v>44.95758</v>
      </c>
      <c r="F35" s="3">
        <v>44.069719999999997</v>
      </c>
      <c r="G35" s="3">
        <v>45.95823</v>
      </c>
      <c r="H35" s="3">
        <v>47.097189999999998</v>
      </c>
      <c r="I35" s="3" t="s">
        <v>200</v>
      </c>
      <c r="J35" s="3" t="s">
        <v>200</v>
      </c>
      <c r="K35" s="3" t="s">
        <v>200</v>
      </c>
      <c r="L35" s="3" t="s">
        <v>200</v>
      </c>
      <c r="M35" s="3" t="s">
        <v>200</v>
      </c>
      <c r="N35" s="3"/>
      <c r="O35" s="3"/>
    </row>
    <row r="36" spans="1:15" x14ac:dyDescent="0.25">
      <c r="A36" s="3" t="s">
        <v>222</v>
      </c>
      <c r="B36" s="3" t="s">
        <v>266</v>
      </c>
      <c r="C36" s="3" t="s">
        <v>200</v>
      </c>
      <c r="D36" s="3" t="s">
        <v>200</v>
      </c>
      <c r="E36" s="3" t="s">
        <v>200</v>
      </c>
      <c r="F36" s="3" t="s">
        <v>200</v>
      </c>
      <c r="G36" s="3" t="s">
        <v>200</v>
      </c>
      <c r="H36" s="3" t="s">
        <v>200</v>
      </c>
      <c r="I36" s="3" t="s">
        <v>200</v>
      </c>
      <c r="J36" s="3">
        <v>21.987570000000002</v>
      </c>
      <c r="K36" s="3">
        <v>13.178660000000001</v>
      </c>
      <c r="L36" s="3" t="s">
        <v>200</v>
      </c>
      <c r="M36" s="3" t="s">
        <v>200</v>
      </c>
      <c r="N36" s="3"/>
      <c r="O36" s="3"/>
    </row>
    <row r="37" spans="1:15" x14ac:dyDescent="0.25">
      <c r="A37" s="3" t="s">
        <v>222</v>
      </c>
      <c r="B37" s="3" t="s">
        <v>227</v>
      </c>
      <c r="C37" s="3" t="s">
        <v>200</v>
      </c>
      <c r="D37" s="3" t="s">
        <v>200</v>
      </c>
      <c r="E37" s="3">
        <v>7.1425599999999996</v>
      </c>
      <c r="F37" s="3" t="s">
        <v>200</v>
      </c>
      <c r="G37" s="3" t="s">
        <v>200</v>
      </c>
      <c r="H37" s="3" t="s">
        <v>200</v>
      </c>
      <c r="I37" s="3" t="s">
        <v>200</v>
      </c>
      <c r="J37" s="3" t="s">
        <v>200</v>
      </c>
      <c r="K37" s="3" t="s">
        <v>200</v>
      </c>
      <c r="L37" s="3" t="s">
        <v>200</v>
      </c>
      <c r="M37" s="3" t="s">
        <v>200</v>
      </c>
      <c r="N37" s="3"/>
      <c r="O37" s="3"/>
    </row>
    <row r="38" spans="1:15" x14ac:dyDescent="0.25">
      <c r="A38" s="3" t="s">
        <v>228</v>
      </c>
      <c r="B38" s="3" t="s">
        <v>229</v>
      </c>
      <c r="C38" s="3" t="s">
        <v>200</v>
      </c>
      <c r="D38" s="3" t="s">
        <v>200</v>
      </c>
      <c r="E38" s="3" t="s">
        <v>200</v>
      </c>
      <c r="F38" s="3">
        <v>42.51952</v>
      </c>
      <c r="G38" s="3" t="s">
        <v>200</v>
      </c>
      <c r="H38" s="3" t="s">
        <v>200</v>
      </c>
      <c r="I38" s="3" t="s">
        <v>200</v>
      </c>
      <c r="J38" s="3" t="s">
        <v>200</v>
      </c>
      <c r="K38" s="3" t="s">
        <v>200</v>
      </c>
      <c r="L38" s="3" t="s">
        <v>200</v>
      </c>
      <c r="M38" s="3" t="s">
        <v>200</v>
      </c>
      <c r="N38" s="3"/>
      <c r="O38" s="3"/>
    </row>
    <row r="39" spans="1:15" x14ac:dyDescent="0.25">
      <c r="A39" s="3" t="s">
        <v>228</v>
      </c>
      <c r="B39" s="3" t="s">
        <v>230</v>
      </c>
      <c r="C39" s="3">
        <v>57.916829999999997</v>
      </c>
      <c r="D39" s="3">
        <v>55.889899999999997</v>
      </c>
      <c r="E39" s="3">
        <v>52.626950000000001</v>
      </c>
      <c r="F39" s="3">
        <v>48.44106</v>
      </c>
      <c r="G39" s="3" t="s">
        <v>200</v>
      </c>
      <c r="H39" s="3">
        <v>41.861919999999998</v>
      </c>
      <c r="I39" s="3">
        <v>47.22578</v>
      </c>
      <c r="J39" s="3">
        <v>45.773710000000001</v>
      </c>
      <c r="K39" s="3">
        <v>42.355200000000004</v>
      </c>
      <c r="L39" s="3">
        <v>43.990220000000001</v>
      </c>
      <c r="M39" s="3" t="s">
        <v>200</v>
      </c>
      <c r="N39" s="3"/>
      <c r="O39" s="3"/>
    </row>
    <row r="40" spans="1:15" x14ac:dyDescent="0.25">
      <c r="A40" s="3" t="s">
        <v>228</v>
      </c>
      <c r="B40" s="3" t="s">
        <v>231</v>
      </c>
      <c r="C40" s="3" t="s">
        <v>200</v>
      </c>
      <c r="D40" s="3" t="s">
        <v>200</v>
      </c>
      <c r="E40" s="3">
        <v>7.8790899999999997</v>
      </c>
      <c r="F40" s="3">
        <v>7.2972099999999998</v>
      </c>
      <c r="G40" s="3">
        <v>9.1044499999999999</v>
      </c>
      <c r="H40" s="3">
        <v>11.87209</v>
      </c>
      <c r="I40" s="3">
        <v>13.045439999999999</v>
      </c>
      <c r="J40" s="3">
        <v>13.405939999999999</v>
      </c>
      <c r="K40" s="3">
        <v>13.178039999999999</v>
      </c>
      <c r="L40" s="3" t="s">
        <v>200</v>
      </c>
      <c r="M40" s="3" t="s">
        <v>200</v>
      </c>
      <c r="N40" s="3"/>
      <c r="O40" s="3"/>
    </row>
    <row r="41" spans="1:15" x14ac:dyDescent="0.25">
      <c r="A41" s="3" t="s">
        <v>228</v>
      </c>
      <c r="B41" s="3" t="s">
        <v>232</v>
      </c>
      <c r="C41" s="3" t="s">
        <v>200</v>
      </c>
      <c r="D41" s="3" t="s">
        <v>200</v>
      </c>
      <c r="E41" s="3" t="s">
        <v>200</v>
      </c>
      <c r="F41" s="3" t="s">
        <v>200</v>
      </c>
      <c r="G41" s="3">
        <v>58.169449999999998</v>
      </c>
      <c r="H41" s="3" t="s">
        <v>200</v>
      </c>
      <c r="I41" s="3">
        <v>53.643030000000003</v>
      </c>
      <c r="J41" s="3">
        <v>50.780079999999998</v>
      </c>
      <c r="K41" s="3">
        <v>50.48583</v>
      </c>
      <c r="L41" s="3">
        <v>48.167380000000001</v>
      </c>
      <c r="M41" s="3" t="s">
        <v>200</v>
      </c>
      <c r="N41" s="3"/>
      <c r="O41" s="3"/>
    </row>
    <row r="42" spans="1:15" x14ac:dyDescent="0.25">
      <c r="A42" s="3" t="s">
        <v>228</v>
      </c>
      <c r="B42" s="3" t="s">
        <v>233</v>
      </c>
      <c r="C42" s="3">
        <v>30.458819999999999</v>
      </c>
      <c r="D42" s="3" t="s">
        <v>200</v>
      </c>
      <c r="E42" s="3" t="s">
        <v>200</v>
      </c>
      <c r="F42" s="3" t="s">
        <v>200</v>
      </c>
      <c r="G42" s="3" t="s">
        <v>200</v>
      </c>
      <c r="H42" s="3" t="s">
        <v>200</v>
      </c>
      <c r="I42" s="3" t="s">
        <v>200</v>
      </c>
      <c r="J42" s="3" t="s">
        <v>200</v>
      </c>
      <c r="K42" s="3" t="s">
        <v>200</v>
      </c>
      <c r="L42" s="3" t="s">
        <v>200</v>
      </c>
      <c r="M42" s="3" t="s">
        <v>200</v>
      </c>
      <c r="N42" s="3"/>
      <c r="O42" s="3"/>
    </row>
    <row r="43" spans="1:15" x14ac:dyDescent="0.25">
      <c r="A43" s="3" t="s">
        <v>228</v>
      </c>
      <c r="B43" s="3" t="s">
        <v>234</v>
      </c>
      <c r="C43" s="3" t="s">
        <v>200</v>
      </c>
      <c r="D43" s="3" t="s">
        <v>200</v>
      </c>
      <c r="E43" s="3" t="s">
        <v>200</v>
      </c>
      <c r="F43" s="3">
        <v>15.09446</v>
      </c>
      <c r="G43" s="3">
        <v>15.285589999999999</v>
      </c>
      <c r="H43" s="3">
        <v>9.8837499999999991</v>
      </c>
      <c r="I43" s="3">
        <v>11.999790000000001</v>
      </c>
      <c r="J43" s="3">
        <v>11.608840000000001</v>
      </c>
      <c r="K43" s="3">
        <v>14.478339999999999</v>
      </c>
      <c r="L43" s="3">
        <v>8.2292299999999994</v>
      </c>
      <c r="M43" s="3" t="s">
        <v>200</v>
      </c>
      <c r="N43" s="3"/>
      <c r="O43" s="3"/>
    </row>
    <row r="44" spans="1:15" x14ac:dyDescent="0.25">
      <c r="A44" s="3" t="s">
        <v>228</v>
      </c>
      <c r="B44" s="3" t="s">
        <v>252</v>
      </c>
      <c r="C44" s="3" t="s">
        <v>200</v>
      </c>
      <c r="D44" s="3">
        <v>61.321449999999999</v>
      </c>
      <c r="E44" s="3" t="s">
        <v>200</v>
      </c>
      <c r="F44" s="3" t="s">
        <v>200</v>
      </c>
      <c r="G44" s="3">
        <v>59.760849999999998</v>
      </c>
      <c r="H44" s="3" t="s">
        <v>200</v>
      </c>
      <c r="I44" s="3" t="s">
        <v>200</v>
      </c>
      <c r="J44" s="3" t="s">
        <v>200</v>
      </c>
      <c r="K44" s="3" t="s">
        <v>200</v>
      </c>
      <c r="L44" s="3" t="s">
        <v>200</v>
      </c>
      <c r="M44" s="3" t="s">
        <v>200</v>
      </c>
      <c r="N44" s="3"/>
      <c r="O44" s="3"/>
    </row>
    <row r="45" spans="1:15" x14ac:dyDescent="0.25">
      <c r="A45" s="3" t="s">
        <v>228</v>
      </c>
      <c r="B45" s="3" t="s">
        <v>236</v>
      </c>
      <c r="C45" s="3" t="s">
        <v>200</v>
      </c>
      <c r="D45" s="3" t="s">
        <v>200</v>
      </c>
      <c r="E45" s="3" t="s">
        <v>200</v>
      </c>
      <c r="F45" s="3" t="s">
        <v>200</v>
      </c>
      <c r="G45" s="3">
        <v>25.67108</v>
      </c>
      <c r="H45" s="3" t="s">
        <v>200</v>
      </c>
      <c r="I45" s="3" t="s">
        <v>200</v>
      </c>
      <c r="J45" s="3" t="s">
        <v>200</v>
      </c>
      <c r="K45" s="3" t="s">
        <v>200</v>
      </c>
      <c r="L45" s="3" t="s">
        <v>200</v>
      </c>
      <c r="M45" s="3" t="s">
        <v>200</v>
      </c>
      <c r="N45" s="3"/>
      <c r="O45" s="3"/>
    </row>
    <row r="46" spans="1:15" x14ac:dyDescent="0.25">
      <c r="A46" s="3" t="s">
        <v>228</v>
      </c>
      <c r="B46" s="3" t="s">
        <v>237</v>
      </c>
      <c r="C46" s="3">
        <v>59.899549999999998</v>
      </c>
      <c r="D46" s="3">
        <v>57.14866</v>
      </c>
      <c r="E46" s="3" t="s">
        <v>200</v>
      </c>
      <c r="F46" s="3" t="s">
        <v>200</v>
      </c>
      <c r="G46" s="3">
        <v>51.930480000000003</v>
      </c>
      <c r="H46" s="3">
        <v>48.37829</v>
      </c>
      <c r="I46" s="3">
        <v>51.091790000000003</v>
      </c>
      <c r="J46" s="3">
        <v>58.310290000000002</v>
      </c>
      <c r="K46" s="3">
        <v>56.252220000000001</v>
      </c>
      <c r="L46" s="3" t="s">
        <v>200</v>
      </c>
      <c r="M46" s="3" t="s">
        <v>200</v>
      </c>
      <c r="N46" s="3"/>
      <c r="O46" s="3"/>
    </row>
    <row r="47" spans="1:15" x14ac:dyDescent="0.25">
      <c r="A47" s="3" t="s">
        <v>228</v>
      </c>
      <c r="B47" s="3" t="s">
        <v>238</v>
      </c>
      <c r="C47" s="3">
        <v>82.106200000000001</v>
      </c>
      <c r="D47" s="3">
        <v>82.457499999999996</v>
      </c>
      <c r="E47" s="3" t="s">
        <v>200</v>
      </c>
      <c r="F47" s="3" t="s">
        <v>200</v>
      </c>
      <c r="G47" s="3">
        <v>75.170140000000004</v>
      </c>
      <c r="H47" s="3">
        <v>73.467799999999997</v>
      </c>
      <c r="I47" s="3">
        <v>70.197860000000006</v>
      </c>
      <c r="J47" s="3">
        <v>69.057760000000002</v>
      </c>
      <c r="K47" s="3" t="s">
        <v>200</v>
      </c>
      <c r="L47" s="3" t="s">
        <v>200</v>
      </c>
      <c r="M47" s="3" t="s">
        <v>200</v>
      </c>
      <c r="N47" s="3"/>
      <c r="O47" s="3"/>
    </row>
    <row r="48" spans="1:15" x14ac:dyDescent="0.25">
      <c r="A48" s="3" t="s">
        <v>228</v>
      </c>
      <c r="B48" s="3" t="s">
        <v>240</v>
      </c>
      <c r="C48" s="3" t="s">
        <v>200</v>
      </c>
      <c r="D48" s="3" t="s">
        <v>200</v>
      </c>
      <c r="E48" s="3" t="s">
        <v>200</v>
      </c>
      <c r="F48" s="3">
        <v>42.060130000000001</v>
      </c>
      <c r="G48" s="3" t="s">
        <v>200</v>
      </c>
      <c r="H48" s="3">
        <v>42.304720000000003</v>
      </c>
      <c r="I48" s="3" t="s">
        <v>200</v>
      </c>
      <c r="J48" s="3">
        <v>38.041069999999998</v>
      </c>
      <c r="K48" s="3">
        <v>49.166759999999996</v>
      </c>
      <c r="L48" s="3" t="s">
        <v>200</v>
      </c>
      <c r="M48" s="3" t="s">
        <v>200</v>
      </c>
      <c r="N48" s="3"/>
      <c r="O48" s="3"/>
    </row>
    <row r="49" spans="1:15" x14ac:dyDescent="0.25">
      <c r="A49" s="3" t="s">
        <v>228</v>
      </c>
      <c r="B49" s="3" t="s">
        <v>241</v>
      </c>
      <c r="C49" s="3" t="s">
        <v>200</v>
      </c>
      <c r="D49" s="3" t="s">
        <v>200</v>
      </c>
      <c r="E49" s="3" t="s">
        <v>200</v>
      </c>
      <c r="F49" s="3" t="s">
        <v>200</v>
      </c>
      <c r="G49" s="3" t="s">
        <v>200</v>
      </c>
      <c r="H49" s="3" t="s">
        <v>200</v>
      </c>
      <c r="I49" s="3" t="s">
        <v>200</v>
      </c>
      <c r="J49" s="3">
        <v>27.655200000000001</v>
      </c>
      <c r="K49" s="3" t="s">
        <v>200</v>
      </c>
      <c r="L49" s="3" t="s">
        <v>200</v>
      </c>
      <c r="M49" s="3" t="s">
        <v>200</v>
      </c>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356</v>
      </c>
    </row>
    <row r="5" spans="1:15" ht="21" x14ac:dyDescent="0.35">
      <c r="A5" s="7" t="s">
        <v>180</v>
      </c>
    </row>
    <row r="6" spans="1:15" x14ac:dyDescent="0.25">
      <c r="A6" t="s">
        <v>311</v>
      </c>
    </row>
    <row r="7" spans="1:15" x14ac:dyDescent="0.25">
      <c r="A7" t="s">
        <v>357</v>
      </c>
    </row>
    <row r="8" spans="1:15" x14ac:dyDescent="0.25">
      <c r="A8" t="s">
        <v>358</v>
      </c>
    </row>
    <row r="9" spans="1:15" x14ac:dyDescent="0.25">
      <c r="A9" t="s">
        <v>361</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78.475009999999997</v>
      </c>
      <c r="D14" s="3" t="s">
        <v>200</v>
      </c>
      <c r="E14" s="3" t="s">
        <v>200</v>
      </c>
      <c r="F14" s="3" t="s">
        <v>200</v>
      </c>
      <c r="G14" s="3" t="s">
        <v>200</v>
      </c>
      <c r="H14" s="3" t="s">
        <v>200</v>
      </c>
      <c r="I14" s="3">
        <v>62.515329999999999</v>
      </c>
      <c r="J14" s="3">
        <v>57.59601</v>
      </c>
      <c r="K14" s="3">
        <v>57.726059999999997</v>
      </c>
      <c r="L14" s="3">
        <v>62.301259999999999</v>
      </c>
      <c r="M14" s="3" t="s">
        <v>200</v>
      </c>
      <c r="N14" s="3"/>
      <c r="O14" s="3"/>
    </row>
    <row r="15" spans="1:15" x14ac:dyDescent="0.25">
      <c r="A15" s="3" t="s">
        <v>198</v>
      </c>
      <c r="B15" s="3" t="s">
        <v>201</v>
      </c>
      <c r="C15" s="3" t="s">
        <v>200</v>
      </c>
      <c r="D15" s="3" t="s">
        <v>200</v>
      </c>
      <c r="E15" s="3">
        <v>63.761780000000002</v>
      </c>
      <c r="F15" s="3" t="s">
        <v>200</v>
      </c>
      <c r="G15" s="3">
        <v>60.086089999999999</v>
      </c>
      <c r="H15" s="3">
        <v>58.446629999999999</v>
      </c>
      <c r="I15" s="3" t="s">
        <v>200</v>
      </c>
      <c r="J15" s="3" t="s">
        <v>200</v>
      </c>
      <c r="K15" s="3" t="s">
        <v>200</v>
      </c>
      <c r="L15" s="3" t="s">
        <v>200</v>
      </c>
      <c r="M15" s="3" t="s">
        <v>200</v>
      </c>
      <c r="N15" s="3"/>
      <c r="O15" s="3"/>
    </row>
    <row r="16" spans="1:15" x14ac:dyDescent="0.25">
      <c r="A16" s="3" t="s">
        <v>198</v>
      </c>
      <c r="B16" s="3" t="s">
        <v>265</v>
      </c>
      <c r="C16" s="3" t="s">
        <v>200</v>
      </c>
      <c r="D16" s="3">
        <v>88.496700000000004</v>
      </c>
      <c r="E16" s="3">
        <v>89.709100000000007</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t="s">
        <v>200</v>
      </c>
      <c r="H17" s="3">
        <v>89.279330000000002</v>
      </c>
      <c r="I17" s="3">
        <v>87.804850000000002</v>
      </c>
      <c r="J17" s="3">
        <v>87.910740000000004</v>
      </c>
      <c r="K17" s="3">
        <v>86.00909</v>
      </c>
      <c r="L17" s="3">
        <v>85.140360000000001</v>
      </c>
      <c r="M17" s="3" t="s">
        <v>200</v>
      </c>
      <c r="N17" s="3"/>
      <c r="O17" s="3"/>
    </row>
    <row r="18" spans="1:15" x14ac:dyDescent="0.25">
      <c r="A18" s="3" t="s">
        <v>198</v>
      </c>
      <c r="B18" s="3" t="s">
        <v>206</v>
      </c>
      <c r="C18" s="3">
        <v>48.037080000000003</v>
      </c>
      <c r="D18" s="3" t="s">
        <v>200</v>
      </c>
      <c r="E18" s="3" t="s">
        <v>200</v>
      </c>
      <c r="F18" s="3">
        <v>32.998269999999998</v>
      </c>
      <c r="G18" s="3">
        <v>26.541650000000001</v>
      </c>
      <c r="H18" s="3">
        <v>15.9169</v>
      </c>
      <c r="I18" s="3" t="s">
        <v>200</v>
      </c>
      <c r="J18" s="3" t="s">
        <v>200</v>
      </c>
      <c r="K18" s="3" t="s">
        <v>200</v>
      </c>
      <c r="L18" s="3" t="s">
        <v>200</v>
      </c>
      <c r="M18" s="3" t="s">
        <v>200</v>
      </c>
      <c r="N18" s="3"/>
      <c r="O18" s="3"/>
    </row>
    <row r="19" spans="1:15" x14ac:dyDescent="0.25">
      <c r="A19" s="3" t="s">
        <v>207</v>
      </c>
      <c r="B19" s="3" t="s">
        <v>208</v>
      </c>
      <c r="C19" s="3" t="s">
        <v>200</v>
      </c>
      <c r="D19" s="3" t="s">
        <v>200</v>
      </c>
      <c r="E19" s="3" t="s">
        <v>200</v>
      </c>
      <c r="F19" s="3">
        <v>54.835740000000001</v>
      </c>
      <c r="G19" s="3">
        <v>50.280389999999997</v>
      </c>
      <c r="H19" s="3" t="s">
        <v>200</v>
      </c>
      <c r="I19" s="3" t="s">
        <v>200</v>
      </c>
      <c r="J19" s="3">
        <v>54.824579999999997</v>
      </c>
      <c r="K19" s="3">
        <v>48.139519999999997</v>
      </c>
      <c r="L19" s="3" t="s">
        <v>200</v>
      </c>
      <c r="M19" s="3" t="s">
        <v>200</v>
      </c>
      <c r="N19" s="3"/>
      <c r="O19" s="3"/>
    </row>
    <row r="20" spans="1:15" x14ac:dyDescent="0.25">
      <c r="A20" s="3" t="s">
        <v>207</v>
      </c>
      <c r="B20" s="3" t="s">
        <v>245</v>
      </c>
      <c r="C20" s="3" t="s">
        <v>200</v>
      </c>
      <c r="D20" s="3" t="s">
        <v>200</v>
      </c>
      <c r="E20" s="3" t="s">
        <v>200</v>
      </c>
      <c r="F20" s="3" t="s">
        <v>200</v>
      </c>
      <c r="G20" s="3" t="s">
        <v>200</v>
      </c>
      <c r="H20" s="3">
        <v>67.144530000000003</v>
      </c>
      <c r="I20" s="3" t="s">
        <v>200</v>
      </c>
      <c r="J20" s="3" t="s">
        <v>200</v>
      </c>
      <c r="K20" s="3" t="s">
        <v>200</v>
      </c>
      <c r="L20" s="3" t="s">
        <v>200</v>
      </c>
      <c r="M20" s="3" t="s">
        <v>200</v>
      </c>
      <c r="N20" s="3"/>
      <c r="O20" s="3"/>
    </row>
    <row r="21" spans="1:15" x14ac:dyDescent="0.25">
      <c r="A21" s="3" t="s">
        <v>207</v>
      </c>
      <c r="B21" s="3" t="s">
        <v>209</v>
      </c>
      <c r="C21" s="3">
        <v>63.340409999999999</v>
      </c>
      <c r="D21" s="3">
        <v>60.98075</v>
      </c>
      <c r="E21" s="3">
        <v>57.479089999999999</v>
      </c>
      <c r="F21" s="3">
        <v>44.428699999999999</v>
      </c>
      <c r="G21" s="3">
        <v>43.367080000000001</v>
      </c>
      <c r="H21" s="3">
        <v>51.87473</v>
      </c>
      <c r="I21" s="3" t="s">
        <v>200</v>
      </c>
      <c r="J21" s="3">
        <v>54.827199999999998</v>
      </c>
      <c r="K21" s="3">
        <v>52.588039999999999</v>
      </c>
      <c r="L21" s="3" t="s">
        <v>200</v>
      </c>
      <c r="M21" s="3" t="s">
        <v>200</v>
      </c>
      <c r="N21" s="3"/>
      <c r="O21" s="3"/>
    </row>
    <row r="22" spans="1:15" x14ac:dyDescent="0.25">
      <c r="A22" s="3" t="s">
        <v>207</v>
      </c>
      <c r="B22" s="3" t="s">
        <v>257</v>
      </c>
      <c r="C22" s="3" t="s">
        <v>200</v>
      </c>
      <c r="D22" s="3" t="s">
        <v>200</v>
      </c>
      <c r="E22" s="3" t="s">
        <v>200</v>
      </c>
      <c r="F22" s="3" t="s">
        <v>200</v>
      </c>
      <c r="G22" s="3">
        <v>74.004940000000005</v>
      </c>
      <c r="H22" s="3">
        <v>75.240279999999998</v>
      </c>
      <c r="I22" s="3" t="s">
        <v>200</v>
      </c>
      <c r="J22" s="3" t="s">
        <v>200</v>
      </c>
      <c r="K22" s="3" t="s">
        <v>200</v>
      </c>
      <c r="L22" s="3" t="s">
        <v>200</v>
      </c>
      <c r="M22" s="3" t="s">
        <v>200</v>
      </c>
      <c r="N22" s="3"/>
      <c r="O22" s="3"/>
    </row>
    <row r="23" spans="1:15" x14ac:dyDescent="0.25">
      <c r="A23" s="3" t="s">
        <v>207</v>
      </c>
      <c r="B23" s="3" t="s">
        <v>211</v>
      </c>
      <c r="C23" s="3" t="s">
        <v>200</v>
      </c>
      <c r="D23" s="3" t="s">
        <v>200</v>
      </c>
      <c r="E23" s="3" t="s">
        <v>200</v>
      </c>
      <c r="F23" s="3" t="s">
        <v>200</v>
      </c>
      <c r="G23" s="3" t="s">
        <v>200</v>
      </c>
      <c r="H23" s="3" t="s">
        <v>200</v>
      </c>
      <c r="I23" s="3" t="s">
        <v>200</v>
      </c>
      <c r="J23" s="3" t="s">
        <v>200</v>
      </c>
      <c r="K23" s="3">
        <v>65.748410000000007</v>
      </c>
      <c r="L23" s="3">
        <v>64.336309999999997</v>
      </c>
      <c r="M23" s="3" t="s">
        <v>200</v>
      </c>
      <c r="N23" s="3"/>
      <c r="O23" s="3"/>
    </row>
    <row r="24" spans="1:15" x14ac:dyDescent="0.25">
      <c r="A24" s="3" t="s">
        <v>207</v>
      </c>
      <c r="B24" s="3" t="s">
        <v>212</v>
      </c>
      <c r="C24" s="3" t="s">
        <v>200</v>
      </c>
      <c r="D24" s="3" t="s">
        <v>200</v>
      </c>
      <c r="E24" s="3" t="s">
        <v>200</v>
      </c>
      <c r="F24" s="3" t="s">
        <v>200</v>
      </c>
      <c r="G24" s="3" t="s">
        <v>200</v>
      </c>
      <c r="H24" s="3">
        <v>10.186310000000001</v>
      </c>
      <c r="I24" s="3">
        <v>12.669560000000001</v>
      </c>
      <c r="J24" s="3">
        <v>14.67656</v>
      </c>
      <c r="K24" s="3">
        <v>16.238379999999999</v>
      </c>
      <c r="L24" s="3">
        <v>17.093789999999998</v>
      </c>
      <c r="M24" s="3" t="s">
        <v>200</v>
      </c>
      <c r="N24" s="3"/>
      <c r="O24" s="3"/>
    </row>
    <row r="25" spans="1:15" x14ac:dyDescent="0.25">
      <c r="A25" s="3" t="s">
        <v>207</v>
      </c>
      <c r="B25" s="3" t="s">
        <v>213</v>
      </c>
      <c r="C25" s="3" t="s">
        <v>200</v>
      </c>
      <c r="D25" s="3" t="s">
        <v>200</v>
      </c>
      <c r="E25" s="3" t="s">
        <v>200</v>
      </c>
      <c r="F25" s="3" t="s">
        <v>200</v>
      </c>
      <c r="G25" s="3" t="s">
        <v>200</v>
      </c>
      <c r="H25" s="3" t="s">
        <v>200</v>
      </c>
      <c r="I25" s="3" t="s">
        <v>200</v>
      </c>
      <c r="J25" s="3">
        <v>22.824210000000001</v>
      </c>
      <c r="K25" s="3">
        <v>42.295520000000003</v>
      </c>
      <c r="L25" s="3">
        <v>49.36591</v>
      </c>
      <c r="M25" s="3" t="s">
        <v>200</v>
      </c>
      <c r="N25" s="3"/>
      <c r="O25" s="3"/>
    </row>
    <row r="26" spans="1:15" x14ac:dyDescent="0.25">
      <c r="A26" s="3" t="s">
        <v>207</v>
      </c>
      <c r="B26" s="3" t="s">
        <v>214</v>
      </c>
      <c r="C26" s="3">
        <v>39.958010000000002</v>
      </c>
      <c r="D26" s="3" t="s">
        <v>200</v>
      </c>
      <c r="E26" s="3" t="s">
        <v>200</v>
      </c>
      <c r="F26" s="3">
        <v>34.91281</v>
      </c>
      <c r="G26" s="3">
        <v>11.885400000000001</v>
      </c>
      <c r="H26" s="3">
        <v>14.38679</v>
      </c>
      <c r="I26" s="3">
        <v>10.545170000000001</v>
      </c>
      <c r="J26" s="3">
        <v>8.5473499999999998</v>
      </c>
      <c r="K26" s="3">
        <v>8.1657299999999999</v>
      </c>
      <c r="L26" s="3">
        <v>12.04482</v>
      </c>
      <c r="M26" s="3" t="s">
        <v>200</v>
      </c>
      <c r="N26" s="3"/>
      <c r="O26" s="3"/>
    </row>
    <row r="27" spans="1:15" x14ac:dyDescent="0.25">
      <c r="A27" s="3" t="s">
        <v>207</v>
      </c>
      <c r="B27" s="3" t="s">
        <v>215</v>
      </c>
      <c r="C27" s="3" t="s">
        <v>200</v>
      </c>
      <c r="D27" s="3">
        <v>68.661950000000004</v>
      </c>
      <c r="E27" s="3" t="s">
        <v>200</v>
      </c>
      <c r="F27" s="3" t="s">
        <v>200</v>
      </c>
      <c r="G27" s="3" t="s">
        <v>200</v>
      </c>
      <c r="H27" s="3">
        <v>71.936269999999993</v>
      </c>
      <c r="I27" s="3" t="s">
        <v>200</v>
      </c>
      <c r="J27" s="3" t="s">
        <v>200</v>
      </c>
      <c r="K27" s="3" t="s">
        <v>200</v>
      </c>
      <c r="L27" s="3" t="s">
        <v>200</v>
      </c>
      <c r="M27" s="3" t="s">
        <v>200</v>
      </c>
      <c r="N27" s="3"/>
      <c r="O27" s="3"/>
    </row>
    <row r="28" spans="1:15" x14ac:dyDescent="0.25">
      <c r="A28" s="3" t="s">
        <v>207</v>
      </c>
      <c r="B28" s="3" t="s">
        <v>261</v>
      </c>
      <c r="C28" s="3" t="s">
        <v>200</v>
      </c>
      <c r="D28" s="3">
        <v>58.09563</v>
      </c>
      <c r="E28" s="3" t="s">
        <v>200</v>
      </c>
      <c r="F28" s="3" t="s">
        <v>200</v>
      </c>
      <c r="G28" s="3" t="s">
        <v>200</v>
      </c>
      <c r="H28" s="3" t="s">
        <v>200</v>
      </c>
      <c r="I28" s="3" t="s">
        <v>200</v>
      </c>
      <c r="J28" s="3" t="s">
        <v>200</v>
      </c>
      <c r="K28" s="3" t="s">
        <v>200</v>
      </c>
      <c r="L28" s="3" t="s">
        <v>200</v>
      </c>
      <c r="M28" s="3" t="s">
        <v>200</v>
      </c>
      <c r="N28" s="3"/>
      <c r="O28" s="3"/>
    </row>
    <row r="29" spans="1:15" x14ac:dyDescent="0.25">
      <c r="A29" s="3" t="s">
        <v>207</v>
      </c>
      <c r="B29" s="3" t="s">
        <v>217</v>
      </c>
      <c r="C29" s="3" t="s">
        <v>200</v>
      </c>
      <c r="D29" s="3" t="s">
        <v>200</v>
      </c>
      <c r="E29" s="3" t="s">
        <v>200</v>
      </c>
      <c r="F29" s="3" t="s">
        <v>200</v>
      </c>
      <c r="G29" s="3" t="s">
        <v>200</v>
      </c>
      <c r="H29" s="3" t="s">
        <v>200</v>
      </c>
      <c r="I29" s="3">
        <v>87.728160000000003</v>
      </c>
      <c r="J29" s="3" t="s">
        <v>200</v>
      </c>
      <c r="K29" s="3" t="s">
        <v>200</v>
      </c>
      <c r="L29" s="3" t="s">
        <v>200</v>
      </c>
      <c r="M29" s="3" t="s">
        <v>200</v>
      </c>
      <c r="N29" s="3"/>
      <c r="O29" s="3"/>
    </row>
    <row r="30" spans="1:15" x14ac:dyDescent="0.25">
      <c r="A30" s="3" t="s">
        <v>218</v>
      </c>
      <c r="B30" s="3" t="s">
        <v>219</v>
      </c>
      <c r="C30" s="3" t="s">
        <v>200</v>
      </c>
      <c r="D30" s="3" t="s">
        <v>200</v>
      </c>
      <c r="E30" s="3" t="s">
        <v>200</v>
      </c>
      <c r="F30" s="3" t="s">
        <v>200</v>
      </c>
      <c r="G30" s="3">
        <v>29.3874</v>
      </c>
      <c r="H30" s="3" t="s">
        <v>200</v>
      </c>
      <c r="I30" s="3">
        <v>28.327159999999999</v>
      </c>
      <c r="J30" s="3">
        <v>26.832519999999999</v>
      </c>
      <c r="K30" s="3">
        <v>25.439150000000001</v>
      </c>
      <c r="L30" s="3">
        <v>24.131399999999999</v>
      </c>
      <c r="M30" s="3" t="s">
        <v>200</v>
      </c>
      <c r="N30" s="3"/>
      <c r="O30" s="3"/>
    </row>
    <row r="31" spans="1:15" x14ac:dyDescent="0.25">
      <c r="A31" s="3" t="s">
        <v>218</v>
      </c>
      <c r="B31" s="3" t="s">
        <v>247</v>
      </c>
      <c r="C31" s="3" t="s">
        <v>200</v>
      </c>
      <c r="D31" s="3" t="s">
        <v>200</v>
      </c>
      <c r="E31" s="3">
        <v>84.737859999999998</v>
      </c>
      <c r="F31" s="3">
        <v>74.985789999999994</v>
      </c>
      <c r="G31" s="3">
        <v>74.092219999999998</v>
      </c>
      <c r="H31" s="3">
        <v>73.279809999999998</v>
      </c>
      <c r="I31" s="3">
        <v>65.205250000000007</v>
      </c>
      <c r="J31" s="3">
        <v>65.075029999999998</v>
      </c>
      <c r="K31" s="3">
        <v>62.57976</v>
      </c>
      <c r="L31" s="3">
        <v>58.950040000000001</v>
      </c>
      <c r="M31" s="3" t="s">
        <v>200</v>
      </c>
      <c r="N31" s="3"/>
      <c r="O31" s="3"/>
    </row>
    <row r="32" spans="1:15" x14ac:dyDescent="0.25">
      <c r="A32" s="3" t="s">
        <v>218</v>
      </c>
      <c r="B32" s="3" t="s">
        <v>220</v>
      </c>
      <c r="C32" s="3">
        <v>51.447870000000002</v>
      </c>
      <c r="D32" s="3">
        <v>49.618630000000003</v>
      </c>
      <c r="E32" s="3">
        <v>47.183509999999998</v>
      </c>
      <c r="F32" s="3" t="s">
        <v>200</v>
      </c>
      <c r="G32" s="3" t="s">
        <v>200</v>
      </c>
      <c r="H32" s="3" t="s">
        <v>200</v>
      </c>
      <c r="I32" s="3" t="s">
        <v>200</v>
      </c>
      <c r="J32" s="3">
        <v>32.653640000000003</v>
      </c>
      <c r="K32" s="3">
        <v>32.040950000000002</v>
      </c>
      <c r="L32" s="3">
        <v>30.120069999999998</v>
      </c>
      <c r="M32" s="3" t="s">
        <v>200</v>
      </c>
      <c r="N32" s="3"/>
      <c r="O32" s="3"/>
    </row>
    <row r="33" spans="1:15" x14ac:dyDescent="0.25">
      <c r="A33" s="3" t="s">
        <v>222</v>
      </c>
      <c r="B33" s="3" t="s">
        <v>223</v>
      </c>
      <c r="C33" s="3">
        <v>85.357280000000003</v>
      </c>
      <c r="D33" s="3" t="s">
        <v>200</v>
      </c>
      <c r="E33" s="3" t="s">
        <v>200</v>
      </c>
      <c r="F33" s="3" t="s">
        <v>200</v>
      </c>
      <c r="G33" s="3" t="s">
        <v>200</v>
      </c>
      <c r="H33" s="3" t="s">
        <v>200</v>
      </c>
      <c r="I33" s="3" t="s">
        <v>200</v>
      </c>
      <c r="J33" s="3" t="s">
        <v>200</v>
      </c>
      <c r="K33" s="3" t="s">
        <v>200</v>
      </c>
      <c r="L33" s="3" t="s">
        <v>200</v>
      </c>
      <c r="M33" s="3" t="s">
        <v>200</v>
      </c>
      <c r="N33" s="3"/>
      <c r="O33" s="3"/>
    </row>
    <row r="34" spans="1:15" x14ac:dyDescent="0.25">
      <c r="A34" s="3" t="s">
        <v>222</v>
      </c>
      <c r="B34" s="3" t="s">
        <v>225</v>
      </c>
      <c r="C34" s="3">
        <v>24.83501</v>
      </c>
      <c r="D34" s="3">
        <v>24.349930000000001</v>
      </c>
      <c r="E34" s="3">
        <v>22.589580000000002</v>
      </c>
      <c r="F34" s="3">
        <v>23.46754</v>
      </c>
      <c r="G34" s="3">
        <v>20.618639999999999</v>
      </c>
      <c r="H34" s="3">
        <v>18.075009999999999</v>
      </c>
      <c r="I34" s="3" t="s">
        <v>200</v>
      </c>
      <c r="J34" s="3" t="s">
        <v>200</v>
      </c>
      <c r="K34" s="3" t="s">
        <v>200</v>
      </c>
      <c r="L34" s="3" t="s">
        <v>200</v>
      </c>
      <c r="M34" s="3" t="s">
        <v>200</v>
      </c>
      <c r="N34" s="3"/>
      <c r="O34" s="3"/>
    </row>
    <row r="35" spans="1:15" x14ac:dyDescent="0.25">
      <c r="A35" s="3" t="s">
        <v>222</v>
      </c>
      <c r="B35" s="3" t="s">
        <v>226</v>
      </c>
      <c r="C35" s="3">
        <v>26.984549999999999</v>
      </c>
      <c r="D35" s="3">
        <v>26.354209999999998</v>
      </c>
      <c r="E35" s="3">
        <v>25.778510000000001</v>
      </c>
      <c r="F35" s="3">
        <v>28.854500000000002</v>
      </c>
      <c r="G35" s="3">
        <v>28.59892</v>
      </c>
      <c r="H35" s="3">
        <v>26.986910000000002</v>
      </c>
      <c r="I35" s="3">
        <v>29.405740000000002</v>
      </c>
      <c r="J35" s="3" t="s">
        <v>200</v>
      </c>
      <c r="K35" s="3" t="s">
        <v>200</v>
      </c>
      <c r="L35" s="3" t="s">
        <v>200</v>
      </c>
      <c r="M35" s="3" t="s">
        <v>200</v>
      </c>
      <c r="N35" s="3"/>
      <c r="O35" s="3"/>
    </row>
    <row r="36" spans="1:15" x14ac:dyDescent="0.25">
      <c r="A36" s="3" t="s">
        <v>222</v>
      </c>
      <c r="B36" s="3" t="s">
        <v>248</v>
      </c>
      <c r="C36" s="3" t="s">
        <v>200</v>
      </c>
      <c r="D36" s="3" t="s">
        <v>200</v>
      </c>
      <c r="E36" s="3" t="s">
        <v>200</v>
      </c>
      <c r="F36" s="3">
        <v>72.067229999999995</v>
      </c>
      <c r="G36" s="3">
        <v>61.43242</v>
      </c>
      <c r="H36" s="3">
        <v>61.761040000000001</v>
      </c>
      <c r="I36" s="3">
        <v>63.391249999999999</v>
      </c>
      <c r="J36" s="3" t="s">
        <v>200</v>
      </c>
      <c r="K36" s="3">
        <v>68.816850000000002</v>
      </c>
      <c r="L36" s="3">
        <v>75.793239999999997</v>
      </c>
      <c r="M36" s="3" t="s">
        <v>200</v>
      </c>
      <c r="N36" s="3"/>
      <c r="O36" s="3"/>
    </row>
    <row r="37" spans="1:15" x14ac:dyDescent="0.25">
      <c r="A37" s="3" t="s">
        <v>222</v>
      </c>
      <c r="B37" s="3" t="s">
        <v>249</v>
      </c>
      <c r="C37" s="3">
        <v>70.934610000000006</v>
      </c>
      <c r="D37" s="3">
        <v>71.236410000000006</v>
      </c>
      <c r="E37" s="3">
        <v>72.812780000000004</v>
      </c>
      <c r="F37" s="3">
        <v>70.204729999999998</v>
      </c>
      <c r="G37" s="3">
        <v>70.873980000000003</v>
      </c>
      <c r="H37" s="3">
        <v>73.022260000000003</v>
      </c>
      <c r="I37" s="3" t="s">
        <v>200</v>
      </c>
      <c r="J37" s="3" t="s">
        <v>200</v>
      </c>
      <c r="K37" s="3" t="s">
        <v>200</v>
      </c>
      <c r="L37" s="3" t="s">
        <v>200</v>
      </c>
      <c r="M37" s="3" t="s">
        <v>200</v>
      </c>
      <c r="N37" s="3"/>
      <c r="O37" s="3"/>
    </row>
    <row r="38" spans="1:15" x14ac:dyDescent="0.25">
      <c r="A38" s="3" t="s">
        <v>222</v>
      </c>
      <c r="B38" s="3" t="s">
        <v>266</v>
      </c>
      <c r="C38" s="3" t="s">
        <v>200</v>
      </c>
      <c r="D38" s="3" t="s">
        <v>200</v>
      </c>
      <c r="E38" s="3" t="s">
        <v>200</v>
      </c>
      <c r="F38" s="3" t="s">
        <v>200</v>
      </c>
      <c r="G38" s="3" t="s">
        <v>200</v>
      </c>
      <c r="H38" s="3">
        <v>14.54208</v>
      </c>
      <c r="I38" s="3" t="s">
        <v>200</v>
      </c>
      <c r="J38" s="3">
        <v>7.3942399999999999</v>
      </c>
      <c r="K38" s="3">
        <v>19.690740000000002</v>
      </c>
      <c r="L38" s="3" t="s">
        <v>200</v>
      </c>
      <c r="M38" s="3" t="s">
        <v>200</v>
      </c>
      <c r="N38" s="3"/>
      <c r="O38" s="3"/>
    </row>
    <row r="39" spans="1:15" x14ac:dyDescent="0.25">
      <c r="A39" s="3" t="s">
        <v>222</v>
      </c>
      <c r="B39" s="3" t="s">
        <v>227</v>
      </c>
      <c r="C39" s="3" t="s">
        <v>200</v>
      </c>
      <c r="D39" s="3" t="s">
        <v>200</v>
      </c>
      <c r="E39" s="3">
        <v>51.371369999999999</v>
      </c>
      <c r="F39" s="3">
        <v>50.384300000000003</v>
      </c>
      <c r="G39" s="3" t="s">
        <v>200</v>
      </c>
      <c r="H39" s="3" t="s">
        <v>200</v>
      </c>
      <c r="I39" s="3" t="s">
        <v>200</v>
      </c>
      <c r="J39" s="3" t="s">
        <v>200</v>
      </c>
      <c r="K39" s="3" t="s">
        <v>200</v>
      </c>
      <c r="L39" s="3" t="s">
        <v>200</v>
      </c>
      <c r="M39" s="3" t="s">
        <v>200</v>
      </c>
      <c r="N39" s="3"/>
      <c r="O39" s="3"/>
    </row>
    <row r="40" spans="1:15" x14ac:dyDescent="0.25">
      <c r="A40" s="3" t="s">
        <v>228</v>
      </c>
      <c r="B40" s="3" t="s">
        <v>229</v>
      </c>
      <c r="C40" s="3" t="s">
        <v>200</v>
      </c>
      <c r="D40" s="3" t="s">
        <v>200</v>
      </c>
      <c r="E40" s="3" t="s">
        <v>200</v>
      </c>
      <c r="F40" s="3">
        <v>69.752499999999998</v>
      </c>
      <c r="G40" s="3" t="s">
        <v>200</v>
      </c>
      <c r="H40" s="3">
        <v>65.854640000000003</v>
      </c>
      <c r="I40" s="3" t="s">
        <v>200</v>
      </c>
      <c r="J40" s="3" t="s">
        <v>200</v>
      </c>
      <c r="K40" s="3" t="s">
        <v>200</v>
      </c>
      <c r="L40" s="3" t="s">
        <v>200</v>
      </c>
      <c r="M40" s="3" t="s">
        <v>200</v>
      </c>
      <c r="N40" s="3"/>
      <c r="O40" s="3"/>
    </row>
    <row r="41" spans="1:15" x14ac:dyDescent="0.25">
      <c r="A41" s="3" t="s">
        <v>228</v>
      </c>
      <c r="B41" s="3" t="s">
        <v>230</v>
      </c>
      <c r="C41" s="3">
        <v>83.816909999999993</v>
      </c>
      <c r="D41" s="3">
        <v>83.270650000000003</v>
      </c>
      <c r="E41" s="3">
        <v>81.698329999999999</v>
      </c>
      <c r="F41" s="3">
        <v>79.36748</v>
      </c>
      <c r="G41" s="3" t="s">
        <v>200</v>
      </c>
      <c r="H41" s="3">
        <v>74.371780000000001</v>
      </c>
      <c r="I41" s="3">
        <v>71.663169999999994</v>
      </c>
      <c r="J41" s="3">
        <v>67.652640000000005</v>
      </c>
      <c r="K41" s="3">
        <v>66.348759999999999</v>
      </c>
      <c r="L41" s="3">
        <v>65.338459999999998</v>
      </c>
      <c r="M41" s="3" t="s">
        <v>200</v>
      </c>
      <c r="N41" s="3"/>
      <c r="O41" s="3"/>
    </row>
    <row r="42" spans="1:15" x14ac:dyDescent="0.25">
      <c r="A42" s="3" t="s">
        <v>228</v>
      </c>
      <c r="B42" s="3" t="s">
        <v>231</v>
      </c>
      <c r="C42" s="3" t="s">
        <v>200</v>
      </c>
      <c r="D42" s="3" t="s">
        <v>200</v>
      </c>
      <c r="E42" s="3">
        <v>24.307500000000001</v>
      </c>
      <c r="F42" s="3">
        <v>23.14837</v>
      </c>
      <c r="G42" s="3">
        <v>21.950749999999999</v>
      </c>
      <c r="H42" s="3">
        <v>21.693639999999998</v>
      </c>
      <c r="I42" s="3">
        <v>22.1</v>
      </c>
      <c r="J42" s="3">
        <v>22.258870000000002</v>
      </c>
      <c r="K42" s="3">
        <v>23.78546</v>
      </c>
      <c r="L42" s="3" t="s">
        <v>200</v>
      </c>
      <c r="M42" s="3" t="s">
        <v>200</v>
      </c>
      <c r="N42" s="3"/>
      <c r="O42" s="3"/>
    </row>
    <row r="43" spans="1:15" x14ac:dyDescent="0.25">
      <c r="A43" s="3" t="s">
        <v>228</v>
      </c>
      <c r="B43" s="3" t="s">
        <v>232</v>
      </c>
      <c r="C43" s="3" t="s">
        <v>200</v>
      </c>
      <c r="D43" s="3" t="s">
        <v>200</v>
      </c>
      <c r="E43" s="3" t="s">
        <v>200</v>
      </c>
      <c r="F43" s="3" t="s">
        <v>200</v>
      </c>
      <c r="G43" s="3">
        <v>75.437960000000004</v>
      </c>
      <c r="H43" s="3" t="s">
        <v>200</v>
      </c>
      <c r="I43" s="3">
        <v>73.911479999999997</v>
      </c>
      <c r="J43" s="3">
        <v>69.856309999999993</v>
      </c>
      <c r="K43" s="3">
        <v>66.909719999999993</v>
      </c>
      <c r="L43" s="3">
        <v>64.388409999999993</v>
      </c>
      <c r="M43" s="3" t="s">
        <v>200</v>
      </c>
      <c r="N43" s="3"/>
      <c r="O43" s="3"/>
    </row>
    <row r="44" spans="1:15" x14ac:dyDescent="0.25">
      <c r="A44" s="3" t="s">
        <v>228</v>
      </c>
      <c r="B44" s="3" t="s">
        <v>234</v>
      </c>
      <c r="C44" s="3" t="s">
        <v>200</v>
      </c>
      <c r="D44" s="3" t="s">
        <v>200</v>
      </c>
      <c r="E44" s="3" t="s">
        <v>200</v>
      </c>
      <c r="F44" s="3">
        <v>38.481470000000002</v>
      </c>
      <c r="G44" s="3">
        <v>46.139980000000001</v>
      </c>
      <c r="H44" s="3">
        <v>40.217759999999998</v>
      </c>
      <c r="I44" s="3">
        <v>38.182389999999998</v>
      </c>
      <c r="J44" s="3">
        <v>37.913980000000002</v>
      </c>
      <c r="K44" s="3">
        <v>32.175919999999998</v>
      </c>
      <c r="L44" s="3">
        <v>28.04252</v>
      </c>
      <c r="M44" s="3" t="s">
        <v>200</v>
      </c>
      <c r="N44" s="3"/>
      <c r="O44" s="3"/>
    </row>
    <row r="45" spans="1:15" x14ac:dyDescent="0.25">
      <c r="A45" s="3" t="s">
        <v>228</v>
      </c>
      <c r="B45" s="3" t="s">
        <v>252</v>
      </c>
      <c r="C45" s="3" t="s">
        <v>200</v>
      </c>
      <c r="D45" s="3">
        <v>78.593770000000006</v>
      </c>
      <c r="E45" s="3" t="s">
        <v>200</v>
      </c>
      <c r="F45" s="3" t="s">
        <v>200</v>
      </c>
      <c r="G45" s="3">
        <v>75.843149999999994</v>
      </c>
      <c r="H45" s="3" t="s">
        <v>200</v>
      </c>
      <c r="I45" s="3" t="s">
        <v>200</v>
      </c>
      <c r="J45" s="3" t="s">
        <v>200</v>
      </c>
      <c r="K45" s="3" t="s">
        <v>200</v>
      </c>
      <c r="L45" s="3" t="s">
        <v>200</v>
      </c>
      <c r="M45" s="3" t="s">
        <v>200</v>
      </c>
      <c r="N45" s="3"/>
      <c r="O45" s="3"/>
    </row>
    <row r="46" spans="1:15" x14ac:dyDescent="0.25">
      <c r="A46" s="3" t="s">
        <v>228</v>
      </c>
      <c r="B46" s="3" t="s">
        <v>236</v>
      </c>
      <c r="C46" s="3" t="s">
        <v>200</v>
      </c>
      <c r="D46" s="3" t="s">
        <v>200</v>
      </c>
      <c r="E46" s="3" t="s">
        <v>200</v>
      </c>
      <c r="F46" s="3" t="s">
        <v>200</v>
      </c>
      <c r="G46" s="3">
        <v>31.108129999999999</v>
      </c>
      <c r="H46" s="3" t="s">
        <v>200</v>
      </c>
      <c r="I46" s="3" t="s">
        <v>200</v>
      </c>
      <c r="J46" s="3" t="s">
        <v>200</v>
      </c>
      <c r="K46" s="3" t="s">
        <v>200</v>
      </c>
      <c r="L46" s="3" t="s">
        <v>200</v>
      </c>
      <c r="M46" s="3" t="s">
        <v>200</v>
      </c>
      <c r="N46" s="3"/>
      <c r="O46" s="3"/>
    </row>
    <row r="47" spans="1:15" x14ac:dyDescent="0.25">
      <c r="A47" s="3" t="s">
        <v>228</v>
      </c>
      <c r="B47" s="3" t="s">
        <v>237</v>
      </c>
      <c r="C47" s="3">
        <v>78.992050000000006</v>
      </c>
      <c r="D47" s="3">
        <v>78.817819999999998</v>
      </c>
      <c r="E47" s="3" t="s">
        <v>200</v>
      </c>
      <c r="F47" s="3">
        <v>74.952510000000004</v>
      </c>
      <c r="G47" s="3">
        <v>75.195779999999999</v>
      </c>
      <c r="H47" s="3">
        <v>75.231229999999996</v>
      </c>
      <c r="I47" s="3">
        <v>73.793109999999999</v>
      </c>
      <c r="J47" s="3">
        <v>75.396150000000006</v>
      </c>
      <c r="K47" s="3">
        <v>78.919449999999998</v>
      </c>
      <c r="L47" s="3" t="s">
        <v>200</v>
      </c>
      <c r="M47" s="3" t="s">
        <v>200</v>
      </c>
      <c r="N47" s="3"/>
      <c r="O47" s="3"/>
    </row>
    <row r="48" spans="1:15" x14ac:dyDescent="0.25">
      <c r="A48" s="3" t="s">
        <v>228</v>
      </c>
      <c r="B48" s="3" t="s">
        <v>238</v>
      </c>
      <c r="C48" s="3">
        <v>94.535089999999997</v>
      </c>
      <c r="D48" s="3">
        <v>94.422269999999997</v>
      </c>
      <c r="E48" s="3" t="s">
        <v>200</v>
      </c>
      <c r="F48" s="3" t="s">
        <v>200</v>
      </c>
      <c r="G48" s="3">
        <v>91.986519999999999</v>
      </c>
      <c r="H48" s="3">
        <v>90.61918</v>
      </c>
      <c r="I48" s="3" t="s">
        <v>200</v>
      </c>
      <c r="J48" s="3">
        <v>88.884100000000004</v>
      </c>
      <c r="K48" s="3" t="s">
        <v>200</v>
      </c>
      <c r="L48" s="3" t="s">
        <v>200</v>
      </c>
      <c r="M48" s="3" t="s">
        <v>200</v>
      </c>
      <c r="N48" s="3"/>
      <c r="O48" s="3"/>
    </row>
    <row r="49" spans="1:15" x14ac:dyDescent="0.25">
      <c r="A49" s="3" t="s">
        <v>228</v>
      </c>
      <c r="B49" s="3" t="s">
        <v>240</v>
      </c>
      <c r="C49" s="3" t="s">
        <v>200</v>
      </c>
      <c r="D49" s="3" t="s">
        <v>200</v>
      </c>
      <c r="E49" s="3" t="s">
        <v>200</v>
      </c>
      <c r="F49" s="3">
        <v>71.730879999999999</v>
      </c>
      <c r="G49" s="3" t="s">
        <v>200</v>
      </c>
      <c r="H49" s="3">
        <v>62.70158</v>
      </c>
      <c r="I49" s="3" t="s">
        <v>200</v>
      </c>
      <c r="J49" s="3">
        <v>61.508310000000002</v>
      </c>
      <c r="K49" s="3">
        <v>66.712400000000002</v>
      </c>
      <c r="L49" s="3" t="s">
        <v>200</v>
      </c>
      <c r="M49" s="3" t="s">
        <v>200</v>
      </c>
      <c r="N49" s="3"/>
      <c r="O49" s="3"/>
    </row>
    <row r="50" spans="1:15" x14ac:dyDescent="0.25">
      <c r="A50" s="3" t="s">
        <v>228</v>
      </c>
      <c r="B50" s="3" t="s">
        <v>241</v>
      </c>
      <c r="C50" s="3" t="s">
        <v>200</v>
      </c>
      <c r="D50" s="3" t="s">
        <v>200</v>
      </c>
      <c r="E50" s="3" t="s">
        <v>200</v>
      </c>
      <c r="F50" s="3" t="s">
        <v>200</v>
      </c>
      <c r="G50" s="3" t="s">
        <v>200</v>
      </c>
      <c r="H50" s="3" t="s">
        <v>200</v>
      </c>
      <c r="I50" s="3" t="s">
        <v>200</v>
      </c>
      <c r="J50" s="3">
        <v>65.995980000000003</v>
      </c>
      <c r="K50" s="3" t="s">
        <v>200</v>
      </c>
      <c r="L50" s="3" t="s">
        <v>200</v>
      </c>
      <c r="M50" s="3" t="s">
        <v>200</v>
      </c>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182</v>
      </c>
    </row>
    <row r="8" spans="1:15" x14ac:dyDescent="0.25">
      <c r="A8" t="s">
        <v>183</v>
      </c>
    </row>
    <row r="9" spans="1:15" x14ac:dyDescent="0.25">
      <c r="A9" t="s">
        <v>256</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v>100</v>
      </c>
      <c r="I14" s="3" t="s">
        <v>200</v>
      </c>
      <c r="J14" s="3">
        <v>100</v>
      </c>
      <c r="K14" s="3">
        <v>100</v>
      </c>
      <c r="L14" s="3">
        <v>70.37406</v>
      </c>
      <c r="M14" s="3" t="s">
        <v>200</v>
      </c>
      <c r="N14" s="3"/>
      <c r="O14" s="3"/>
    </row>
    <row r="15" spans="1:15" x14ac:dyDescent="0.25">
      <c r="A15" s="3" t="s">
        <v>198</v>
      </c>
      <c r="B15" s="3" t="s">
        <v>201</v>
      </c>
      <c r="C15" s="3" t="s">
        <v>200</v>
      </c>
      <c r="D15" s="3" t="s">
        <v>200</v>
      </c>
      <c r="E15" s="3" t="s">
        <v>200</v>
      </c>
      <c r="F15" s="3">
        <v>33.013150000000003</v>
      </c>
      <c r="G15" s="3" t="s">
        <v>200</v>
      </c>
      <c r="H15" s="3">
        <v>50.029769999999999</v>
      </c>
      <c r="I15" s="3" t="s">
        <v>200</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t="s">
        <v>200</v>
      </c>
      <c r="H16" s="3">
        <v>37.560070000000003</v>
      </c>
      <c r="I16" s="3">
        <v>39.510919999999999</v>
      </c>
      <c r="J16" s="3" t="s">
        <v>200</v>
      </c>
      <c r="K16" s="3" t="s">
        <v>200</v>
      </c>
      <c r="L16" s="3" t="s">
        <v>200</v>
      </c>
      <c r="M16" s="3" t="s">
        <v>200</v>
      </c>
      <c r="N16" s="3"/>
      <c r="O16" s="3"/>
    </row>
    <row r="17" spans="1:15" x14ac:dyDescent="0.25">
      <c r="A17" s="3" t="s">
        <v>198</v>
      </c>
      <c r="B17" s="3" t="s">
        <v>203</v>
      </c>
      <c r="C17" s="3" t="s">
        <v>200</v>
      </c>
      <c r="D17" s="3" t="s">
        <v>200</v>
      </c>
      <c r="E17" s="3">
        <v>47.901179999999997</v>
      </c>
      <c r="F17" s="3" t="s">
        <v>200</v>
      </c>
      <c r="G17" s="3" t="s">
        <v>200</v>
      </c>
      <c r="H17" s="3" t="s">
        <v>200</v>
      </c>
      <c r="I17" s="3" t="s">
        <v>200</v>
      </c>
      <c r="J17" s="3" t="s">
        <v>200</v>
      </c>
      <c r="K17" s="3" t="s">
        <v>200</v>
      </c>
      <c r="L17" s="3" t="s">
        <v>200</v>
      </c>
      <c r="M17" s="3" t="s">
        <v>200</v>
      </c>
      <c r="N17" s="3"/>
      <c r="O17" s="3"/>
    </row>
    <row r="18" spans="1:15" x14ac:dyDescent="0.25">
      <c r="A18" s="3" t="s">
        <v>198</v>
      </c>
      <c r="B18" s="3" t="s">
        <v>205</v>
      </c>
      <c r="C18" s="3" t="s">
        <v>200</v>
      </c>
      <c r="D18" s="3" t="s">
        <v>200</v>
      </c>
      <c r="E18" s="3" t="s">
        <v>200</v>
      </c>
      <c r="F18" s="3" t="s">
        <v>200</v>
      </c>
      <c r="G18" s="3" t="s">
        <v>200</v>
      </c>
      <c r="H18" s="3">
        <v>11.18501</v>
      </c>
      <c r="I18" s="3" t="s">
        <v>200</v>
      </c>
      <c r="J18" s="3" t="s">
        <v>200</v>
      </c>
      <c r="K18" s="3" t="s">
        <v>200</v>
      </c>
      <c r="L18" s="3" t="s">
        <v>200</v>
      </c>
      <c r="M18" s="3" t="s">
        <v>200</v>
      </c>
      <c r="N18" s="3"/>
      <c r="O18" s="3"/>
    </row>
    <row r="19" spans="1:15" x14ac:dyDescent="0.25">
      <c r="A19" s="3" t="s">
        <v>198</v>
      </c>
      <c r="B19" s="3" t="s">
        <v>206</v>
      </c>
      <c r="C19" s="3" t="s">
        <v>200</v>
      </c>
      <c r="D19" s="3">
        <v>37.596899999999998</v>
      </c>
      <c r="E19" s="3">
        <v>34.482759999999999</v>
      </c>
      <c r="F19" s="3" t="s">
        <v>200</v>
      </c>
      <c r="G19" s="3" t="s">
        <v>200</v>
      </c>
      <c r="H19" s="3" t="s">
        <v>200</v>
      </c>
      <c r="I19" s="3">
        <v>20.216049999999999</v>
      </c>
      <c r="J19" s="3" t="s">
        <v>200</v>
      </c>
      <c r="K19" s="3" t="s">
        <v>200</v>
      </c>
      <c r="L19" s="3" t="s">
        <v>200</v>
      </c>
      <c r="M19" s="3" t="s">
        <v>200</v>
      </c>
      <c r="N19" s="3"/>
      <c r="O19" s="3"/>
    </row>
    <row r="20" spans="1:15" x14ac:dyDescent="0.25">
      <c r="A20" s="3" t="s">
        <v>207</v>
      </c>
      <c r="B20" s="3" t="s">
        <v>208</v>
      </c>
      <c r="C20" s="3" t="s">
        <v>200</v>
      </c>
      <c r="D20" s="3">
        <v>77.885040000000004</v>
      </c>
      <c r="E20" s="3" t="s">
        <v>200</v>
      </c>
      <c r="F20" s="3" t="s">
        <v>200</v>
      </c>
      <c r="G20" s="3" t="s">
        <v>200</v>
      </c>
      <c r="H20" s="3" t="s">
        <v>200</v>
      </c>
      <c r="I20" s="3" t="s">
        <v>200</v>
      </c>
      <c r="J20" s="3" t="s">
        <v>200</v>
      </c>
      <c r="K20" s="3" t="s">
        <v>200</v>
      </c>
      <c r="L20" s="3" t="s">
        <v>200</v>
      </c>
      <c r="M20" s="3" t="s">
        <v>200</v>
      </c>
      <c r="N20" s="3"/>
      <c r="O20" s="3"/>
    </row>
    <row r="21" spans="1:15" x14ac:dyDescent="0.25">
      <c r="A21" s="3" t="s">
        <v>207</v>
      </c>
      <c r="B21" s="3" t="s">
        <v>245</v>
      </c>
      <c r="C21" s="3" t="s">
        <v>200</v>
      </c>
      <c r="D21" s="3">
        <v>100</v>
      </c>
      <c r="E21" s="3" t="s">
        <v>200</v>
      </c>
      <c r="F21" s="3" t="s">
        <v>200</v>
      </c>
      <c r="G21" s="3">
        <v>100</v>
      </c>
      <c r="H21" s="3">
        <v>100</v>
      </c>
      <c r="I21" s="3" t="s">
        <v>200</v>
      </c>
      <c r="J21" s="3" t="s">
        <v>200</v>
      </c>
      <c r="K21" s="3" t="s">
        <v>200</v>
      </c>
      <c r="L21" s="3" t="s">
        <v>200</v>
      </c>
      <c r="M21" s="3" t="s">
        <v>200</v>
      </c>
      <c r="N21" s="3"/>
      <c r="O21" s="3"/>
    </row>
    <row r="22" spans="1:15" x14ac:dyDescent="0.25">
      <c r="A22" s="3" t="s">
        <v>207</v>
      </c>
      <c r="B22" s="3" t="s">
        <v>209</v>
      </c>
      <c r="C22" s="3">
        <v>60.570650000000001</v>
      </c>
      <c r="D22" s="3">
        <v>69.139470000000003</v>
      </c>
      <c r="E22" s="3">
        <v>81.510210000000001</v>
      </c>
      <c r="F22" s="3">
        <v>85.736239999999995</v>
      </c>
      <c r="G22" s="3" t="s">
        <v>200</v>
      </c>
      <c r="H22" s="3" t="s">
        <v>200</v>
      </c>
      <c r="I22" s="3" t="s">
        <v>200</v>
      </c>
      <c r="J22" s="3" t="s">
        <v>200</v>
      </c>
      <c r="K22" s="3" t="s">
        <v>200</v>
      </c>
      <c r="L22" s="3" t="s">
        <v>200</v>
      </c>
      <c r="M22" s="3" t="s">
        <v>200</v>
      </c>
      <c r="N22" s="3"/>
      <c r="O22" s="3"/>
    </row>
    <row r="23" spans="1:15" x14ac:dyDescent="0.25">
      <c r="A23" s="3" t="s">
        <v>207</v>
      </c>
      <c r="B23" s="3" t="s">
        <v>257</v>
      </c>
      <c r="C23" s="3">
        <v>53.504350000000002</v>
      </c>
      <c r="D23" s="3">
        <v>65.814570000000003</v>
      </c>
      <c r="E23" s="3" t="s">
        <v>200</v>
      </c>
      <c r="F23" s="3" t="s">
        <v>200</v>
      </c>
      <c r="G23" s="3" t="s">
        <v>200</v>
      </c>
      <c r="H23" s="3" t="s">
        <v>200</v>
      </c>
      <c r="I23" s="3" t="s">
        <v>200</v>
      </c>
      <c r="J23" s="3" t="s">
        <v>200</v>
      </c>
      <c r="K23" s="3" t="s">
        <v>200</v>
      </c>
      <c r="L23" s="3" t="s">
        <v>200</v>
      </c>
      <c r="M23" s="3" t="s">
        <v>200</v>
      </c>
      <c r="N23" s="3"/>
      <c r="O23" s="3"/>
    </row>
    <row r="24" spans="1:15" x14ac:dyDescent="0.25">
      <c r="A24" s="3" t="s">
        <v>207</v>
      </c>
      <c r="B24" s="3" t="s">
        <v>211</v>
      </c>
      <c r="C24" s="3" t="s">
        <v>200</v>
      </c>
      <c r="D24" s="3" t="s">
        <v>200</v>
      </c>
      <c r="E24" s="3" t="s">
        <v>200</v>
      </c>
      <c r="F24" s="3" t="s">
        <v>200</v>
      </c>
      <c r="G24" s="3">
        <v>21.93009</v>
      </c>
      <c r="H24" s="3" t="s">
        <v>200</v>
      </c>
      <c r="I24" s="3" t="s">
        <v>200</v>
      </c>
      <c r="J24" s="3">
        <v>21.553940000000001</v>
      </c>
      <c r="K24" s="3">
        <v>22.376169999999998</v>
      </c>
      <c r="L24" s="3" t="s">
        <v>200</v>
      </c>
      <c r="M24" s="3" t="s">
        <v>200</v>
      </c>
      <c r="N24" s="3"/>
      <c r="O24" s="3"/>
    </row>
    <row r="25" spans="1:15" x14ac:dyDescent="0.25">
      <c r="A25" s="3" t="s">
        <v>207</v>
      </c>
      <c r="B25" s="3" t="s">
        <v>213</v>
      </c>
      <c r="C25" s="3" t="s">
        <v>200</v>
      </c>
      <c r="D25" s="3" t="s">
        <v>200</v>
      </c>
      <c r="E25" s="3" t="s">
        <v>200</v>
      </c>
      <c r="F25" s="3" t="s">
        <v>200</v>
      </c>
      <c r="G25" s="3" t="s">
        <v>200</v>
      </c>
      <c r="H25" s="3" t="s">
        <v>200</v>
      </c>
      <c r="I25" s="3" t="s">
        <v>200</v>
      </c>
      <c r="J25" s="3">
        <v>61.343969999999999</v>
      </c>
      <c r="K25" s="3">
        <v>67.009050000000002</v>
      </c>
      <c r="L25" s="3" t="s">
        <v>200</v>
      </c>
      <c r="M25" s="3" t="s">
        <v>200</v>
      </c>
      <c r="N25" s="3"/>
      <c r="O25" s="3"/>
    </row>
    <row r="26" spans="1:15" x14ac:dyDescent="0.25">
      <c r="A26" s="3" t="s">
        <v>207</v>
      </c>
      <c r="B26" s="3" t="s">
        <v>215</v>
      </c>
      <c r="C26" s="3" t="s">
        <v>200</v>
      </c>
      <c r="D26" s="3">
        <v>44.331000000000003</v>
      </c>
      <c r="E26" s="3" t="s">
        <v>200</v>
      </c>
      <c r="F26" s="3" t="s">
        <v>200</v>
      </c>
      <c r="G26" s="3" t="s">
        <v>200</v>
      </c>
      <c r="H26" s="3" t="s">
        <v>200</v>
      </c>
      <c r="I26" s="3" t="s">
        <v>200</v>
      </c>
      <c r="J26" s="3" t="s">
        <v>200</v>
      </c>
      <c r="K26" s="3" t="s">
        <v>200</v>
      </c>
      <c r="L26" s="3" t="s">
        <v>200</v>
      </c>
      <c r="M26" s="3" t="s">
        <v>200</v>
      </c>
      <c r="N26" s="3"/>
      <c r="O26" s="3"/>
    </row>
    <row r="27" spans="1:15" x14ac:dyDescent="0.25">
      <c r="A27" s="3" t="s">
        <v>218</v>
      </c>
      <c r="B27" s="3" t="s">
        <v>219</v>
      </c>
      <c r="C27" s="3" t="s">
        <v>200</v>
      </c>
      <c r="D27" s="3" t="s">
        <v>200</v>
      </c>
      <c r="E27" s="3" t="s">
        <v>200</v>
      </c>
      <c r="F27" s="3" t="s">
        <v>200</v>
      </c>
      <c r="G27" s="3" t="s">
        <v>200</v>
      </c>
      <c r="H27" s="3" t="s">
        <v>200</v>
      </c>
      <c r="I27" s="3">
        <v>69.12415</v>
      </c>
      <c r="J27" s="3" t="s">
        <v>200</v>
      </c>
      <c r="K27" s="3">
        <v>83.270790000000005</v>
      </c>
      <c r="L27" s="3">
        <v>84.542789999999997</v>
      </c>
      <c r="M27" s="3" t="s">
        <v>200</v>
      </c>
      <c r="N27" s="3"/>
      <c r="O27" s="3"/>
    </row>
    <row r="28" spans="1:15" x14ac:dyDescent="0.25">
      <c r="A28" s="3" t="s">
        <v>218</v>
      </c>
      <c r="B28" s="3" t="s">
        <v>247</v>
      </c>
      <c r="C28" s="3" t="s">
        <v>200</v>
      </c>
      <c r="D28" s="3">
        <v>100</v>
      </c>
      <c r="E28" s="3" t="s">
        <v>200</v>
      </c>
      <c r="F28" s="3" t="s">
        <v>200</v>
      </c>
      <c r="G28" s="3">
        <v>100</v>
      </c>
      <c r="H28" s="3">
        <v>100</v>
      </c>
      <c r="I28" s="3" t="s">
        <v>200</v>
      </c>
      <c r="J28" s="3" t="s">
        <v>200</v>
      </c>
      <c r="K28" s="3" t="s">
        <v>200</v>
      </c>
      <c r="L28" s="3">
        <v>93.014539999999997</v>
      </c>
      <c r="M28" s="3" t="s">
        <v>200</v>
      </c>
      <c r="N28" s="3"/>
      <c r="O28" s="3"/>
    </row>
    <row r="29" spans="1:15" x14ac:dyDescent="0.25">
      <c r="A29" s="3" t="s">
        <v>218</v>
      </c>
      <c r="B29" s="3" t="s">
        <v>220</v>
      </c>
      <c r="C29" s="3" t="s">
        <v>200</v>
      </c>
      <c r="D29" s="3" t="s">
        <v>200</v>
      </c>
      <c r="E29" s="3" t="s">
        <v>200</v>
      </c>
      <c r="F29" s="3" t="s">
        <v>200</v>
      </c>
      <c r="G29" s="3" t="s">
        <v>200</v>
      </c>
      <c r="H29" s="3" t="s">
        <v>200</v>
      </c>
      <c r="I29" s="3" t="s">
        <v>200</v>
      </c>
      <c r="J29" s="3">
        <v>100</v>
      </c>
      <c r="K29" s="3">
        <v>100</v>
      </c>
      <c r="L29" s="3">
        <v>100</v>
      </c>
      <c r="M29" s="3" t="s">
        <v>200</v>
      </c>
      <c r="N29" s="3"/>
      <c r="O29" s="3"/>
    </row>
    <row r="30" spans="1:15" x14ac:dyDescent="0.25">
      <c r="A30" s="3" t="s">
        <v>218</v>
      </c>
      <c r="B30" s="3" t="s">
        <v>221</v>
      </c>
      <c r="C30" s="3" t="s">
        <v>200</v>
      </c>
      <c r="D30" s="3" t="s">
        <v>200</v>
      </c>
      <c r="E30" s="3" t="s">
        <v>200</v>
      </c>
      <c r="F30" s="3" t="s">
        <v>200</v>
      </c>
      <c r="G30" s="3" t="s">
        <v>200</v>
      </c>
      <c r="H30" s="3" t="s">
        <v>200</v>
      </c>
      <c r="I30" s="3" t="s">
        <v>200</v>
      </c>
      <c r="J30" s="3">
        <v>100</v>
      </c>
      <c r="K30" s="3">
        <v>100</v>
      </c>
      <c r="L30" s="3" t="s">
        <v>200</v>
      </c>
      <c r="M30" s="3" t="s">
        <v>200</v>
      </c>
      <c r="N30" s="3"/>
      <c r="O30" s="3"/>
    </row>
    <row r="31" spans="1:15" x14ac:dyDescent="0.25">
      <c r="A31" s="3" t="s">
        <v>222</v>
      </c>
      <c r="B31" s="3" t="s">
        <v>223</v>
      </c>
      <c r="C31" s="3" t="s">
        <v>200</v>
      </c>
      <c r="D31" s="3" t="s">
        <v>200</v>
      </c>
      <c r="E31" s="3" t="s">
        <v>200</v>
      </c>
      <c r="F31" s="3" t="s">
        <v>200</v>
      </c>
      <c r="G31" s="3" t="s">
        <v>200</v>
      </c>
      <c r="H31" s="3">
        <v>53.525280000000002</v>
      </c>
      <c r="I31" s="3" t="s">
        <v>200</v>
      </c>
      <c r="J31" s="3" t="s">
        <v>200</v>
      </c>
      <c r="K31" s="3" t="s">
        <v>200</v>
      </c>
      <c r="L31" s="3" t="s">
        <v>200</v>
      </c>
      <c r="M31" s="3" t="s">
        <v>200</v>
      </c>
      <c r="N31" s="3"/>
      <c r="O31" s="3"/>
    </row>
    <row r="32" spans="1:15" x14ac:dyDescent="0.25">
      <c r="A32" s="3" t="s">
        <v>222</v>
      </c>
      <c r="B32" s="3" t="s">
        <v>249</v>
      </c>
      <c r="C32" s="3" t="s">
        <v>200</v>
      </c>
      <c r="D32" s="3" t="s">
        <v>200</v>
      </c>
      <c r="E32" s="3" t="s">
        <v>200</v>
      </c>
      <c r="F32" s="3">
        <v>85.242930000000001</v>
      </c>
      <c r="G32" s="3" t="s">
        <v>200</v>
      </c>
      <c r="H32" s="3" t="s">
        <v>200</v>
      </c>
      <c r="I32" s="3" t="s">
        <v>200</v>
      </c>
      <c r="J32" s="3" t="s">
        <v>200</v>
      </c>
      <c r="K32" s="3" t="s">
        <v>200</v>
      </c>
      <c r="L32" s="3" t="s">
        <v>200</v>
      </c>
      <c r="M32" s="3" t="s">
        <v>200</v>
      </c>
      <c r="N32" s="3"/>
      <c r="O32" s="3"/>
    </row>
    <row r="33" spans="1:15" x14ac:dyDescent="0.25">
      <c r="A33" s="3" t="s">
        <v>222</v>
      </c>
      <c r="B33" s="3" t="s">
        <v>251</v>
      </c>
      <c r="C33" s="3" t="s">
        <v>200</v>
      </c>
      <c r="D33" s="3" t="s">
        <v>200</v>
      </c>
      <c r="E33" s="3">
        <v>92.653720000000007</v>
      </c>
      <c r="F33" s="3" t="s">
        <v>200</v>
      </c>
      <c r="G33" s="3" t="s">
        <v>200</v>
      </c>
      <c r="H33" s="3" t="s">
        <v>200</v>
      </c>
      <c r="I33" s="3" t="s">
        <v>200</v>
      </c>
      <c r="J33" s="3" t="s">
        <v>200</v>
      </c>
      <c r="K33" s="3" t="s">
        <v>200</v>
      </c>
      <c r="L33" s="3" t="s">
        <v>200</v>
      </c>
      <c r="M33" s="3" t="s">
        <v>200</v>
      </c>
      <c r="N33" s="3"/>
      <c r="O33" s="3"/>
    </row>
    <row r="34" spans="1:15" x14ac:dyDescent="0.25">
      <c r="A34" s="3" t="s">
        <v>228</v>
      </c>
      <c r="B34" s="3" t="s">
        <v>230</v>
      </c>
      <c r="C34" s="3" t="s">
        <v>200</v>
      </c>
      <c r="D34" s="3" t="s">
        <v>200</v>
      </c>
      <c r="E34" s="3" t="s">
        <v>200</v>
      </c>
      <c r="F34" s="3" t="s">
        <v>200</v>
      </c>
      <c r="G34" s="3" t="s">
        <v>200</v>
      </c>
      <c r="H34" s="3" t="s">
        <v>200</v>
      </c>
      <c r="I34" s="3" t="s">
        <v>200</v>
      </c>
      <c r="J34" s="3">
        <v>58.233240000000002</v>
      </c>
      <c r="K34" s="3">
        <v>59.749949999999998</v>
      </c>
      <c r="L34" s="3">
        <v>60.831989999999998</v>
      </c>
      <c r="M34" s="3" t="s">
        <v>200</v>
      </c>
      <c r="N34" s="3"/>
      <c r="O34" s="3"/>
    </row>
    <row r="35" spans="1:15" x14ac:dyDescent="0.25">
      <c r="A35" s="3" t="s">
        <v>228</v>
      </c>
      <c r="B35" s="3" t="s">
        <v>231</v>
      </c>
      <c r="C35" s="3">
        <v>67.535659999999993</v>
      </c>
      <c r="D35" s="3" t="s">
        <v>200</v>
      </c>
      <c r="E35" s="3">
        <v>75.80189</v>
      </c>
      <c r="F35" s="3" t="s">
        <v>200</v>
      </c>
      <c r="G35" s="3">
        <v>77.245230000000006</v>
      </c>
      <c r="H35" s="3" t="s">
        <v>200</v>
      </c>
      <c r="I35" s="3" t="s">
        <v>200</v>
      </c>
      <c r="J35" s="3">
        <v>94.07302</v>
      </c>
      <c r="K35" s="3">
        <v>95.800780000000003</v>
      </c>
      <c r="L35" s="3" t="s">
        <v>200</v>
      </c>
      <c r="M35" s="3" t="s">
        <v>200</v>
      </c>
      <c r="N35" s="3"/>
      <c r="O35" s="3"/>
    </row>
    <row r="36" spans="1:15" x14ac:dyDescent="0.25">
      <c r="A36" s="3" t="s">
        <v>228</v>
      </c>
      <c r="B36" s="3" t="s">
        <v>233</v>
      </c>
      <c r="C36" s="3" t="s">
        <v>200</v>
      </c>
      <c r="D36" s="3">
        <v>92.228740000000002</v>
      </c>
      <c r="E36" s="3">
        <v>77.782259999999994</v>
      </c>
      <c r="F36" s="3">
        <v>87.39067</v>
      </c>
      <c r="G36" s="3">
        <v>93.558719999999994</v>
      </c>
      <c r="H36" s="3">
        <v>90.489840000000001</v>
      </c>
      <c r="I36" s="3" t="s">
        <v>200</v>
      </c>
      <c r="J36" s="3">
        <v>94.212909999999994</v>
      </c>
      <c r="K36" s="3">
        <v>100</v>
      </c>
      <c r="L36" s="3">
        <v>95.308080000000004</v>
      </c>
      <c r="M36" s="3" t="s">
        <v>200</v>
      </c>
      <c r="N36" s="3"/>
      <c r="O36" s="3"/>
    </row>
    <row r="37" spans="1:15" x14ac:dyDescent="0.25">
      <c r="A37" s="3" t="s">
        <v>228</v>
      </c>
      <c r="B37" s="3" t="s">
        <v>234</v>
      </c>
      <c r="C37" s="3">
        <v>65.760009999999994</v>
      </c>
      <c r="D37" s="3">
        <v>65.757930000000002</v>
      </c>
      <c r="E37" s="3">
        <v>68.728089999999995</v>
      </c>
      <c r="F37" s="3">
        <v>68.864680000000007</v>
      </c>
      <c r="G37" s="3">
        <v>68.514979999999994</v>
      </c>
      <c r="H37" s="3">
        <v>69.80592</v>
      </c>
      <c r="I37" s="3">
        <v>71.114580000000004</v>
      </c>
      <c r="J37" s="3">
        <v>70.278279999999995</v>
      </c>
      <c r="K37" s="3">
        <v>73.133409999999998</v>
      </c>
      <c r="L37" s="3" t="s">
        <v>200</v>
      </c>
      <c r="M37" s="3" t="s">
        <v>200</v>
      </c>
      <c r="N37" s="3"/>
      <c r="O37" s="3"/>
    </row>
    <row r="38" spans="1:15" x14ac:dyDescent="0.25">
      <c r="A38" s="3" t="s">
        <v>228</v>
      </c>
      <c r="B38" s="3" t="s">
        <v>236</v>
      </c>
      <c r="C38" s="3" t="s">
        <v>200</v>
      </c>
      <c r="D38" s="3">
        <v>60.389150000000001</v>
      </c>
      <c r="E38" s="3" t="s">
        <v>200</v>
      </c>
      <c r="F38" s="3" t="s">
        <v>200</v>
      </c>
      <c r="G38" s="3">
        <v>60.434910000000002</v>
      </c>
      <c r="H38" s="3">
        <v>62.491390000000003</v>
      </c>
      <c r="I38" s="3" t="s">
        <v>200</v>
      </c>
      <c r="J38" s="3" t="s">
        <v>200</v>
      </c>
      <c r="K38" s="3" t="s">
        <v>200</v>
      </c>
      <c r="L38" s="3" t="s">
        <v>200</v>
      </c>
      <c r="M38" s="3" t="s">
        <v>200</v>
      </c>
      <c r="N38" s="3"/>
      <c r="O38" s="3"/>
    </row>
    <row r="39" spans="1:15" x14ac:dyDescent="0.25">
      <c r="A39" s="3" t="s">
        <v>228</v>
      </c>
      <c r="B39" s="3" t="s">
        <v>237</v>
      </c>
      <c r="C39" s="3" t="s">
        <v>200</v>
      </c>
      <c r="D39" s="3">
        <v>72.453000000000003</v>
      </c>
      <c r="E39" s="3" t="s">
        <v>200</v>
      </c>
      <c r="F39" s="3" t="s">
        <v>200</v>
      </c>
      <c r="G39" s="3" t="s">
        <v>200</v>
      </c>
      <c r="H39" s="3" t="s">
        <v>200</v>
      </c>
      <c r="I39" s="3" t="s">
        <v>200</v>
      </c>
      <c r="J39" s="3" t="s">
        <v>200</v>
      </c>
      <c r="K39" s="3">
        <v>55.411239999999999</v>
      </c>
      <c r="L39" s="3" t="s">
        <v>200</v>
      </c>
      <c r="M39" s="3" t="s">
        <v>200</v>
      </c>
      <c r="N39" s="3"/>
      <c r="O39" s="3"/>
    </row>
    <row r="40" spans="1:15" x14ac:dyDescent="0.25">
      <c r="A40" s="3" t="s">
        <v>228</v>
      </c>
      <c r="B40" s="3" t="s">
        <v>238</v>
      </c>
      <c r="C40" s="3">
        <v>13.68571</v>
      </c>
      <c r="D40" s="3" t="s">
        <v>200</v>
      </c>
      <c r="E40" s="3" t="s">
        <v>200</v>
      </c>
      <c r="F40" s="3" t="s">
        <v>200</v>
      </c>
      <c r="G40" s="3" t="s">
        <v>200</v>
      </c>
      <c r="H40" s="3" t="s">
        <v>200</v>
      </c>
      <c r="I40" s="3" t="s">
        <v>200</v>
      </c>
      <c r="J40" s="3" t="s">
        <v>200</v>
      </c>
      <c r="K40" s="3" t="s">
        <v>200</v>
      </c>
      <c r="L40" s="3" t="s">
        <v>200</v>
      </c>
      <c r="M40" s="3" t="s">
        <v>200</v>
      </c>
      <c r="N40" s="3"/>
      <c r="O40" s="3"/>
    </row>
    <row r="41" spans="1:15" x14ac:dyDescent="0.25">
      <c r="A41" s="3" t="s">
        <v>228</v>
      </c>
      <c r="B41" s="3" t="s">
        <v>253</v>
      </c>
      <c r="C41" s="3">
        <v>85.006309999999999</v>
      </c>
      <c r="D41" s="3" t="s">
        <v>200</v>
      </c>
      <c r="E41" s="3" t="s">
        <v>200</v>
      </c>
      <c r="F41" s="3" t="s">
        <v>200</v>
      </c>
      <c r="G41" s="3" t="s">
        <v>200</v>
      </c>
      <c r="H41" s="3" t="s">
        <v>200</v>
      </c>
      <c r="I41" s="3" t="s">
        <v>200</v>
      </c>
      <c r="J41" s="3" t="s">
        <v>200</v>
      </c>
      <c r="K41" s="3" t="s">
        <v>200</v>
      </c>
      <c r="L41" s="3" t="s">
        <v>200</v>
      </c>
      <c r="M41" s="3" t="s">
        <v>200</v>
      </c>
      <c r="N41" s="3"/>
      <c r="O41" s="3"/>
    </row>
    <row r="42" spans="1:15" x14ac:dyDescent="0.25">
      <c r="A42" s="3" t="s">
        <v>228</v>
      </c>
      <c r="B42" s="3" t="s">
        <v>240</v>
      </c>
      <c r="C42" s="3" t="s">
        <v>200</v>
      </c>
      <c r="D42" s="3">
        <v>59.027670000000001</v>
      </c>
      <c r="E42" s="3">
        <v>60.747030000000002</v>
      </c>
      <c r="F42" s="3">
        <v>64.321029999999993</v>
      </c>
      <c r="G42" s="3" t="s">
        <v>200</v>
      </c>
      <c r="H42" s="3">
        <v>68.687359999999998</v>
      </c>
      <c r="I42" s="3" t="s">
        <v>200</v>
      </c>
      <c r="J42" s="3" t="s">
        <v>200</v>
      </c>
      <c r="K42" s="3" t="s">
        <v>200</v>
      </c>
      <c r="L42" s="3">
        <v>72.043440000000004</v>
      </c>
      <c r="M42" s="3" t="s">
        <v>200</v>
      </c>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356</v>
      </c>
    </row>
    <row r="5" spans="1:15" ht="21" x14ac:dyDescent="0.35">
      <c r="A5" s="7" t="s">
        <v>180</v>
      </c>
    </row>
    <row r="6" spans="1:15" x14ac:dyDescent="0.25">
      <c r="A6" t="s">
        <v>311</v>
      </c>
    </row>
    <row r="7" spans="1:15" x14ac:dyDescent="0.25">
      <c r="A7" t="s">
        <v>357</v>
      </c>
    </row>
    <row r="8" spans="1:15" x14ac:dyDescent="0.25">
      <c r="A8" t="s">
        <v>358</v>
      </c>
    </row>
    <row r="9" spans="1:15" x14ac:dyDescent="0.25">
      <c r="A9" t="s">
        <v>362</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28.71105</v>
      </c>
      <c r="D14" s="3" t="s">
        <v>200</v>
      </c>
      <c r="E14" s="3" t="s">
        <v>200</v>
      </c>
      <c r="F14" s="3" t="s">
        <v>200</v>
      </c>
      <c r="G14" s="3" t="s">
        <v>200</v>
      </c>
      <c r="H14" s="3" t="s">
        <v>200</v>
      </c>
      <c r="I14" s="3" t="s">
        <v>200</v>
      </c>
      <c r="J14" s="3">
        <v>20.210329999999999</v>
      </c>
      <c r="K14" s="3">
        <v>21.83042</v>
      </c>
      <c r="L14" s="3">
        <v>23.431000000000001</v>
      </c>
      <c r="M14" s="3" t="s">
        <v>200</v>
      </c>
      <c r="N14" s="3"/>
      <c r="O14" s="3"/>
    </row>
    <row r="15" spans="1:15" x14ac:dyDescent="0.25">
      <c r="A15" s="3" t="s">
        <v>198</v>
      </c>
      <c r="B15" s="3" t="s">
        <v>201</v>
      </c>
      <c r="C15" s="3" t="s">
        <v>200</v>
      </c>
      <c r="D15" s="3" t="s">
        <v>200</v>
      </c>
      <c r="E15" s="3">
        <v>30.758109999999999</v>
      </c>
      <c r="F15" s="3" t="s">
        <v>200</v>
      </c>
      <c r="G15" s="3">
        <v>28.598659999999999</v>
      </c>
      <c r="H15" s="3">
        <v>27.49663</v>
      </c>
      <c r="I15" s="3" t="s">
        <v>200</v>
      </c>
      <c r="J15" s="3" t="s">
        <v>200</v>
      </c>
      <c r="K15" s="3" t="s">
        <v>200</v>
      </c>
      <c r="L15" s="3" t="s">
        <v>200</v>
      </c>
      <c r="M15" s="3" t="s">
        <v>200</v>
      </c>
      <c r="N15" s="3"/>
      <c r="O15" s="3"/>
    </row>
    <row r="16" spans="1:15" x14ac:dyDescent="0.25">
      <c r="A16" s="3" t="s">
        <v>198</v>
      </c>
      <c r="B16" s="3" t="s">
        <v>265</v>
      </c>
      <c r="C16" s="3" t="s">
        <v>200</v>
      </c>
      <c r="D16" s="3">
        <v>59.313189999999999</v>
      </c>
      <c r="E16" s="3">
        <v>57.933729999999997</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t="s">
        <v>200</v>
      </c>
      <c r="H17" s="3">
        <v>53.49353</v>
      </c>
      <c r="I17" s="3">
        <v>55.624250000000004</v>
      </c>
      <c r="J17" s="3">
        <v>59.490459999999999</v>
      </c>
      <c r="K17" s="3">
        <v>54.47869</v>
      </c>
      <c r="L17" s="3">
        <v>54.82546</v>
      </c>
      <c r="M17" s="3" t="s">
        <v>200</v>
      </c>
      <c r="N17" s="3"/>
      <c r="O17" s="3"/>
    </row>
    <row r="18" spans="1:15" x14ac:dyDescent="0.25">
      <c r="A18" s="3" t="s">
        <v>198</v>
      </c>
      <c r="B18" s="3" t="s">
        <v>206</v>
      </c>
      <c r="C18" s="3">
        <v>16.061599999999999</v>
      </c>
      <c r="D18" s="3" t="s">
        <v>200</v>
      </c>
      <c r="E18" s="3" t="s">
        <v>200</v>
      </c>
      <c r="F18" s="3">
        <v>15.165380000000001</v>
      </c>
      <c r="G18" s="3">
        <v>14.20406</v>
      </c>
      <c r="H18" s="3">
        <v>11.61256</v>
      </c>
      <c r="I18" s="3" t="s">
        <v>200</v>
      </c>
      <c r="J18" s="3" t="s">
        <v>200</v>
      </c>
      <c r="K18" s="3" t="s">
        <v>200</v>
      </c>
      <c r="L18" s="3" t="s">
        <v>200</v>
      </c>
      <c r="M18" s="3" t="s">
        <v>200</v>
      </c>
      <c r="N18" s="3"/>
      <c r="O18" s="3"/>
    </row>
    <row r="19" spans="1:15" x14ac:dyDescent="0.25">
      <c r="A19" s="3" t="s">
        <v>207</v>
      </c>
      <c r="B19" s="3" t="s">
        <v>208</v>
      </c>
      <c r="C19" s="3" t="s">
        <v>200</v>
      </c>
      <c r="D19" s="3" t="s">
        <v>200</v>
      </c>
      <c r="E19" s="3" t="s">
        <v>200</v>
      </c>
      <c r="F19" s="3">
        <v>26.224340000000002</v>
      </c>
      <c r="G19" s="3">
        <v>25.519570000000002</v>
      </c>
      <c r="H19" s="3" t="s">
        <v>200</v>
      </c>
      <c r="I19" s="3" t="s">
        <v>200</v>
      </c>
      <c r="J19" s="3">
        <v>27.44669</v>
      </c>
      <c r="K19" s="3">
        <v>24.294789999999999</v>
      </c>
      <c r="L19" s="3" t="s">
        <v>200</v>
      </c>
      <c r="M19" s="3" t="s">
        <v>200</v>
      </c>
      <c r="N19" s="3"/>
      <c r="O19" s="3"/>
    </row>
    <row r="20" spans="1:15" x14ac:dyDescent="0.25">
      <c r="A20" s="3" t="s">
        <v>207</v>
      </c>
      <c r="B20" s="3" t="s">
        <v>245</v>
      </c>
      <c r="C20" s="3" t="s">
        <v>200</v>
      </c>
      <c r="D20" s="3" t="s">
        <v>200</v>
      </c>
      <c r="E20" s="3" t="s">
        <v>200</v>
      </c>
      <c r="F20" s="3" t="s">
        <v>200</v>
      </c>
      <c r="G20" s="3" t="s">
        <v>200</v>
      </c>
      <c r="H20" s="3">
        <v>48.17568</v>
      </c>
      <c r="I20" s="3" t="s">
        <v>200</v>
      </c>
      <c r="J20" s="3" t="s">
        <v>200</v>
      </c>
      <c r="K20" s="3" t="s">
        <v>200</v>
      </c>
      <c r="L20" s="3" t="s">
        <v>200</v>
      </c>
      <c r="M20" s="3" t="s">
        <v>200</v>
      </c>
      <c r="N20" s="3"/>
      <c r="O20" s="3"/>
    </row>
    <row r="21" spans="1:15" x14ac:dyDescent="0.25">
      <c r="A21" s="3" t="s">
        <v>207</v>
      </c>
      <c r="B21" s="3" t="s">
        <v>209</v>
      </c>
      <c r="C21" s="3">
        <v>46.22927</v>
      </c>
      <c r="D21" s="3">
        <v>43.715710000000001</v>
      </c>
      <c r="E21" s="3">
        <v>41.50394</v>
      </c>
      <c r="F21" s="3">
        <v>40.14076</v>
      </c>
      <c r="G21" s="3">
        <v>40.92268</v>
      </c>
      <c r="H21" s="3">
        <v>44.472709999999999</v>
      </c>
      <c r="I21" s="3" t="s">
        <v>200</v>
      </c>
      <c r="J21" s="3">
        <v>48.422190000000001</v>
      </c>
      <c r="K21" s="3">
        <v>48.182720000000003</v>
      </c>
      <c r="L21" s="3" t="s">
        <v>200</v>
      </c>
      <c r="M21" s="3" t="s">
        <v>200</v>
      </c>
      <c r="N21" s="3"/>
      <c r="O21" s="3"/>
    </row>
    <row r="22" spans="1:15" x14ac:dyDescent="0.25">
      <c r="A22" s="3" t="s">
        <v>207</v>
      </c>
      <c r="B22" s="3" t="s">
        <v>257</v>
      </c>
      <c r="C22" s="3" t="s">
        <v>200</v>
      </c>
      <c r="D22" s="3" t="s">
        <v>200</v>
      </c>
      <c r="E22" s="3" t="s">
        <v>200</v>
      </c>
      <c r="F22" s="3" t="s">
        <v>200</v>
      </c>
      <c r="G22" s="3">
        <v>35.361939999999997</v>
      </c>
      <c r="H22" s="3">
        <v>36.38458</v>
      </c>
      <c r="I22" s="3" t="s">
        <v>200</v>
      </c>
      <c r="J22" s="3" t="s">
        <v>200</v>
      </c>
      <c r="K22" s="3" t="s">
        <v>200</v>
      </c>
      <c r="L22" s="3" t="s">
        <v>200</v>
      </c>
      <c r="M22" s="3" t="s">
        <v>200</v>
      </c>
      <c r="N22" s="3"/>
      <c r="O22" s="3"/>
    </row>
    <row r="23" spans="1:15" x14ac:dyDescent="0.25">
      <c r="A23" s="3" t="s">
        <v>207</v>
      </c>
      <c r="B23" s="3" t="s">
        <v>211</v>
      </c>
      <c r="C23" s="3" t="s">
        <v>200</v>
      </c>
      <c r="D23" s="3" t="s">
        <v>200</v>
      </c>
      <c r="E23" s="3" t="s">
        <v>200</v>
      </c>
      <c r="F23" s="3" t="s">
        <v>200</v>
      </c>
      <c r="G23" s="3" t="s">
        <v>200</v>
      </c>
      <c r="H23" s="3" t="s">
        <v>200</v>
      </c>
      <c r="I23" s="3" t="s">
        <v>200</v>
      </c>
      <c r="J23" s="3" t="s">
        <v>200</v>
      </c>
      <c r="K23" s="3">
        <v>23.048909999999999</v>
      </c>
      <c r="L23" s="3">
        <v>24.210039999999999</v>
      </c>
      <c r="M23" s="3" t="s">
        <v>200</v>
      </c>
      <c r="N23" s="3"/>
      <c r="O23" s="3"/>
    </row>
    <row r="24" spans="1:15" x14ac:dyDescent="0.25">
      <c r="A24" s="3" t="s">
        <v>207</v>
      </c>
      <c r="B24" s="3" t="s">
        <v>212</v>
      </c>
      <c r="C24" s="3" t="s">
        <v>200</v>
      </c>
      <c r="D24" s="3" t="s">
        <v>200</v>
      </c>
      <c r="E24" s="3" t="s">
        <v>200</v>
      </c>
      <c r="F24" s="3" t="s">
        <v>200</v>
      </c>
      <c r="G24" s="3" t="s">
        <v>200</v>
      </c>
      <c r="H24" s="3">
        <v>4.71319</v>
      </c>
      <c r="I24" s="3">
        <v>5.5205500000000001</v>
      </c>
      <c r="J24" s="3">
        <v>5.5009899999999998</v>
      </c>
      <c r="K24" s="3">
        <v>6.51736</v>
      </c>
      <c r="L24" s="3">
        <v>6.9841300000000004</v>
      </c>
      <c r="M24" s="3" t="s">
        <v>200</v>
      </c>
      <c r="N24" s="3"/>
      <c r="O24" s="3"/>
    </row>
    <row r="25" spans="1:15" x14ac:dyDescent="0.25">
      <c r="A25" s="3" t="s">
        <v>207</v>
      </c>
      <c r="B25" s="3" t="s">
        <v>213</v>
      </c>
      <c r="C25" s="3" t="s">
        <v>200</v>
      </c>
      <c r="D25" s="3" t="s">
        <v>200</v>
      </c>
      <c r="E25" s="3" t="s">
        <v>200</v>
      </c>
      <c r="F25" s="3" t="s">
        <v>200</v>
      </c>
      <c r="G25" s="3" t="s">
        <v>200</v>
      </c>
      <c r="H25" s="3" t="s">
        <v>200</v>
      </c>
      <c r="I25" s="3" t="s">
        <v>200</v>
      </c>
      <c r="J25" s="3">
        <v>12.61407</v>
      </c>
      <c r="K25" s="3">
        <v>13.398070000000001</v>
      </c>
      <c r="L25" s="3">
        <v>14.78013</v>
      </c>
      <c r="M25" s="3" t="s">
        <v>200</v>
      </c>
      <c r="N25" s="3"/>
      <c r="O25" s="3"/>
    </row>
    <row r="26" spans="1:15" x14ac:dyDescent="0.25">
      <c r="A26" s="3" t="s">
        <v>207</v>
      </c>
      <c r="B26" s="3" t="s">
        <v>214</v>
      </c>
      <c r="C26" s="3" t="s">
        <v>200</v>
      </c>
      <c r="D26" s="3" t="s">
        <v>200</v>
      </c>
      <c r="E26" s="3" t="s">
        <v>200</v>
      </c>
      <c r="F26" s="3">
        <v>10.82892</v>
      </c>
      <c r="G26" s="3">
        <v>3.58813</v>
      </c>
      <c r="H26" s="3">
        <v>4.23611</v>
      </c>
      <c r="I26" s="3">
        <v>3.0337700000000001</v>
      </c>
      <c r="J26" s="3">
        <v>2.4062399999999999</v>
      </c>
      <c r="K26" s="3">
        <v>2.2686000000000002</v>
      </c>
      <c r="L26" s="3">
        <v>3.3029700000000002</v>
      </c>
      <c r="M26" s="3" t="s">
        <v>200</v>
      </c>
      <c r="N26" s="3"/>
      <c r="O26" s="3"/>
    </row>
    <row r="27" spans="1:15" x14ac:dyDescent="0.25">
      <c r="A27" s="3" t="s">
        <v>207</v>
      </c>
      <c r="B27" s="3" t="s">
        <v>215</v>
      </c>
      <c r="C27" s="3" t="s">
        <v>200</v>
      </c>
      <c r="D27" s="3">
        <v>63.623950000000001</v>
      </c>
      <c r="E27" s="3" t="s">
        <v>200</v>
      </c>
      <c r="F27" s="3" t="s">
        <v>200</v>
      </c>
      <c r="G27" s="3" t="s">
        <v>200</v>
      </c>
      <c r="H27" s="3">
        <v>67.991510000000005</v>
      </c>
      <c r="I27" s="3" t="s">
        <v>200</v>
      </c>
      <c r="J27" s="3" t="s">
        <v>200</v>
      </c>
      <c r="K27" s="3" t="s">
        <v>200</v>
      </c>
      <c r="L27" s="3" t="s">
        <v>200</v>
      </c>
      <c r="M27" s="3" t="s">
        <v>200</v>
      </c>
      <c r="N27" s="3"/>
      <c r="O27" s="3"/>
    </row>
    <row r="28" spans="1:15" x14ac:dyDescent="0.25">
      <c r="A28" s="3" t="s">
        <v>207</v>
      </c>
      <c r="B28" s="3" t="s">
        <v>261</v>
      </c>
      <c r="C28" s="3" t="s">
        <v>200</v>
      </c>
      <c r="D28" s="3">
        <v>50.286799999999999</v>
      </c>
      <c r="E28" s="3" t="s">
        <v>200</v>
      </c>
      <c r="F28" s="3" t="s">
        <v>200</v>
      </c>
      <c r="G28" s="3" t="s">
        <v>200</v>
      </c>
      <c r="H28" s="3" t="s">
        <v>200</v>
      </c>
      <c r="I28" s="3" t="s">
        <v>200</v>
      </c>
      <c r="J28" s="3" t="s">
        <v>200</v>
      </c>
      <c r="K28" s="3" t="s">
        <v>200</v>
      </c>
      <c r="L28" s="3" t="s">
        <v>200</v>
      </c>
      <c r="M28" s="3" t="s">
        <v>200</v>
      </c>
      <c r="N28" s="3"/>
      <c r="O28" s="3"/>
    </row>
    <row r="29" spans="1:15" x14ac:dyDescent="0.25">
      <c r="A29" s="3" t="s">
        <v>218</v>
      </c>
      <c r="B29" s="3" t="s">
        <v>219</v>
      </c>
      <c r="C29" s="3" t="s">
        <v>200</v>
      </c>
      <c r="D29" s="3" t="s">
        <v>200</v>
      </c>
      <c r="E29" s="3" t="s">
        <v>200</v>
      </c>
      <c r="F29" s="3" t="s">
        <v>200</v>
      </c>
      <c r="G29" s="3">
        <v>9.4523499999999991</v>
      </c>
      <c r="H29" s="3" t="s">
        <v>200</v>
      </c>
      <c r="I29" s="3">
        <v>7.8245699999999996</v>
      </c>
      <c r="J29" s="3">
        <v>7.3400100000000004</v>
      </c>
      <c r="K29" s="3">
        <v>6.6701899999999998</v>
      </c>
      <c r="L29" s="3">
        <v>5.8010099999999998</v>
      </c>
      <c r="M29" s="3" t="s">
        <v>200</v>
      </c>
      <c r="N29" s="3"/>
      <c r="O29" s="3"/>
    </row>
    <row r="30" spans="1:15" x14ac:dyDescent="0.25">
      <c r="A30" s="3" t="s">
        <v>218</v>
      </c>
      <c r="B30" s="3" t="s">
        <v>247</v>
      </c>
      <c r="C30" s="3" t="s">
        <v>200</v>
      </c>
      <c r="D30" s="3" t="s">
        <v>200</v>
      </c>
      <c r="E30" s="3">
        <v>38.819859999999998</v>
      </c>
      <c r="F30" s="3">
        <v>39.115049999999997</v>
      </c>
      <c r="G30" s="3">
        <v>37.183590000000002</v>
      </c>
      <c r="H30" s="3" t="s">
        <v>200</v>
      </c>
      <c r="I30" s="3">
        <v>38.486199999999997</v>
      </c>
      <c r="J30" s="3">
        <v>35.253810000000001</v>
      </c>
      <c r="K30" s="3">
        <v>32.119999999999997</v>
      </c>
      <c r="L30" s="3">
        <v>30.067160000000001</v>
      </c>
      <c r="M30" s="3" t="s">
        <v>200</v>
      </c>
      <c r="N30" s="3"/>
      <c r="O30" s="3"/>
    </row>
    <row r="31" spans="1:15" x14ac:dyDescent="0.25">
      <c r="A31" s="3" t="s">
        <v>218</v>
      </c>
      <c r="B31" s="3" t="s">
        <v>220</v>
      </c>
      <c r="C31" s="3">
        <v>24.373609999999999</v>
      </c>
      <c r="D31" s="3">
        <v>22.093810000000001</v>
      </c>
      <c r="E31" s="3">
        <v>20.26088</v>
      </c>
      <c r="F31" s="3" t="s">
        <v>200</v>
      </c>
      <c r="G31" s="3" t="s">
        <v>200</v>
      </c>
      <c r="H31" s="3" t="s">
        <v>200</v>
      </c>
      <c r="I31" s="3" t="s">
        <v>200</v>
      </c>
      <c r="J31" s="3">
        <v>12.57982</v>
      </c>
      <c r="K31" s="3">
        <v>10.957879999999999</v>
      </c>
      <c r="L31" s="3">
        <v>9.9782499999999992</v>
      </c>
      <c r="M31" s="3" t="s">
        <v>200</v>
      </c>
      <c r="N31" s="3"/>
      <c r="O31" s="3"/>
    </row>
    <row r="32" spans="1:15" x14ac:dyDescent="0.25">
      <c r="A32" s="3" t="s">
        <v>222</v>
      </c>
      <c r="B32" s="3" t="s">
        <v>223</v>
      </c>
      <c r="C32" s="3">
        <v>40.099640000000001</v>
      </c>
      <c r="D32" s="3" t="s">
        <v>200</v>
      </c>
      <c r="E32" s="3" t="s">
        <v>200</v>
      </c>
      <c r="F32" s="3" t="s">
        <v>200</v>
      </c>
      <c r="G32" s="3" t="s">
        <v>200</v>
      </c>
      <c r="H32" s="3" t="s">
        <v>200</v>
      </c>
      <c r="I32" s="3" t="s">
        <v>200</v>
      </c>
      <c r="J32" s="3" t="s">
        <v>200</v>
      </c>
      <c r="K32" s="3" t="s">
        <v>200</v>
      </c>
      <c r="L32" s="3" t="s">
        <v>200</v>
      </c>
      <c r="M32" s="3" t="s">
        <v>200</v>
      </c>
      <c r="N32" s="3"/>
      <c r="O32" s="3"/>
    </row>
    <row r="33" spans="1:15" x14ac:dyDescent="0.25">
      <c r="A33" s="3" t="s">
        <v>222</v>
      </c>
      <c r="B33" s="3" t="s">
        <v>225</v>
      </c>
      <c r="C33" s="3">
        <v>14.567069999999999</v>
      </c>
      <c r="D33" s="3">
        <v>12.34408</v>
      </c>
      <c r="E33" s="3">
        <v>13.30766</v>
      </c>
      <c r="F33" s="3">
        <v>14.307079999999999</v>
      </c>
      <c r="G33" s="3">
        <v>13.380610000000001</v>
      </c>
      <c r="H33" s="3">
        <v>13.35163</v>
      </c>
      <c r="I33" s="3" t="s">
        <v>200</v>
      </c>
      <c r="J33" s="3" t="s">
        <v>200</v>
      </c>
      <c r="K33" s="3" t="s">
        <v>200</v>
      </c>
      <c r="L33" s="3" t="s">
        <v>200</v>
      </c>
      <c r="M33" s="3" t="s">
        <v>200</v>
      </c>
      <c r="N33" s="3"/>
      <c r="O33" s="3"/>
    </row>
    <row r="34" spans="1:15" x14ac:dyDescent="0.25">
      <c r="A34" s="3" t="s">
        <v>222</v>
      </c>
      <c r="B34" s="3" t="s">
        <v>226</v>
      </c>
      <c r="C34" s="3">
        <v>11.073320000000001</v>
      </c>
      <c r="D34" s="3">
        <v>10.6744</v>
      </c>
      <c r="E34" s="3">
        <v>10.7125</v>
      </c>
      <c r="F34" s="3">
        <v>10.3688</v>
      </c>
      <c r="G34" s="3">
        <v>11.15305</v>
      </c>
      <c r="H34" s="3">
        <v>11.19398</v>
      </c>
      <c r="I34" s="3">
        <v>10.83966</v>
      </c>
      <c r="J34" s="3" t="s">
        <v>200</v>
      </c>
      <c r="K34" s="3" t="s">
        <v>200</v>
      </c>
      <c r="L34" s="3" t="s">
        <v>200</v>
      </c>
      <c r="M34" s="3" t="s">
        <v>200</v>
      </c>
      <c r="N34" s="3"/>
      <c r="O34" s="3"/>
    </row>
    <row r="35" spans="1:15" x14ac:dyDescent="0.25">
      <c r="A35" s="3" t="s">
        <v>222</v>
      </c>
      <c r="B35" s="3" t="s">
        <v>248</v>
      </c>
      <c r="C35" s="3" t="s">
        <v>200</v>
      </c>
      <c r="D35" s="3" t="s">
        <v>200</v>
      </c>
      <c r="E35" s="3" t="s">
        <v>200</v>
      </c>
      <c r="F35" s="3">
        <v>16.11844</v>
      </c>
      <c r="G35" s="3">
        <v>14.834059999999999</v>
      </c>
      <c r="H35" s="3">
        <v>14.92299</v>
      </c>
      <c r="I35" s="3">
        <v>15.61469</v>
      </c>
      <c r="J35" s="3" t="s">
        <v>200</v>
      </c>
      <c r="K35" s="3">
        <v>14.49891</v>
      </c>
      <c r="L35" s="3">
        <v>16.53031</v>
      </c>
      <c r="M35" s="3" t="s">
        <v>200</v>
      </c>
      <c r="N35" s="3"/>
      <c r="O35" s="3"/>
    </row>
    <row r="36" spans="1:15" x14ac:dyDescent="0.25">
      <c r="A36" s="3" t="s">
        <v>222</v>
      </c>
      <c r="B36" s="3" t="s">
        <v>249</v>
      </c>
      <c r="C36" s="3">
        <v>27.505459999999999</v>
      </c>
      <c r="D36" s="3">
        <v>29.160299999999999</v>
      </c>
      <c r="E36" s="3">
        <v>29.577860000000001</v>
      </c>
      <c r="F36" s="3">
        <v>28.33587</v>
      </c>
      <c r="G36" s="3">
        <v>28.379809999999999</v>
      </c>
      <c r="H36" s="3">
        <v>28.19314</v>
      </c>
      <c r="I36" s="3" t="s">
        <v>200</v>
      </c>
      <c r="J36" s="3" t="s">
        <v>200</v>
      </c>
      <c r="K36" s="3" t="s">
        <v>200</v>
      </c>
      <c r="L36" s="3" t="s">
        <v>200</v>
      </c>
      <c r="M36" s="3" t="s">
        <v>200</v>
      </c>
      <c r="N36" s="3"/>
      <c r="O36" s="3"/>
    </row>
    <row r="37" spans="1:15" x14ac:dyDescent="0.25">
      <c r="A37" s="3" t="s">
        <v>222</v>
      </c>
      <c r="B37" s="3" t="s">
        <v>266</v>
      </c>
      <c r="C37" s="3" t="s">
        <v>200</v>
      </c>
      <c r="D37" s="3" t="s">
        <v>200</v>
      </c>
      <c r="E37" s="3" t="s">
        <v>200</v>
      </c>
      <c r="F37" s="3" t="s">
        <v>200</v>
      </c>
      <c r="G37" s="3" t="s">
        <v>200</v>
      </c>
      <c r="H37" s="3">
        <v>4.5571200000000003</v>
      </c>
      <c r="I37" s="3" t="s">
        <v>200</v>
      </c>
      <c r="J37" s="3">
        <v>8.4273100000000003</v>
      </c>
      <c r="K37" s="3">
        <v>12.84399</v>
      </c>
      <c r="L37" s="3" t="s">
        <v>200</v>
      </c>
      <c r="M37" s="3" t="s">
        <v>200</v>
      </c>
      <c r="N37" s="3"/>
      <c r="O37" s="3"/>
    </row>
    <row r="38" spans="1:15" x14ac:dyDescent="0.25">
      <c r="A38" s="3" t="s">
        <v>222</v>
      </c>
      <c r="B38" s="3" t="s">
        <v>227</v>
      </c>
      <c r="C38" s="3" t="s">
        <v>200</v>
      </c>
      <c r="D38" s="3" t="s">
        <v>200</v>
      </c>
      <c r="E38" s="3">
        <v>15.847289999999999</v>
      </c>
      <c r="F38" s="3">
        <v>14.993130000000001</v>
      </c>
      <c r="G38" s="3" t="s">
        <v>200</v>
      </c>
      <c r="H38" s="3" t="s">
        <v>200</v>
      </c>
      <c r="I38" s="3" t="s">
        <v>200</v>
      </c>
      <c r="J38" s="3" t="s">
        <v>200</v>
      </c>
      <c r="K38" s="3" t="s">
        <v>200</v>
      </c>
      <c r="L38" s="3" t="s">
        <v>200</v>
      </c>
      <c r="M38" s="3" t="s">
        <v>200</v>
      </c>
      <c r="N38" s="3"/>
      <c r="O38" s="3"/>
    </row>
    <row r="39" spans="1:15" x14ac:dyDescent="0.25">
      <c r="A39" s="3" t="s">
        <v>228</v>
      </c>
      <c r="B39" s="3" t="s">
        <v>229</v>
      </c>
      <c r="C39" s="3" t="s">
        <v>200</v>
      </c>
      <c r="D39" s="3" t="s">
        <v>200</v>
      </c>
      <c r="E39" s="3" t="s">
        <v>200</v>
      </c>
      <c r="F39" s="3">
        <v>30.511109999999999</v>
      </c>
      <c r="G39" s="3" t="s">
        <v>200</v>
      </c>
      <c r="H39" s="3" t="s">
        <v>200</v>
      </c>
      <c r="I39" s="3" t="s">
        <v>200</v>
      </c>
      <c r="J39" s="3" t="s">
        <v>200</v>
      </c>
      <c r="K39" s="3" t="s">
        <v>200</v>
      </c>
      <c r="L39" s="3" t="s">
        <v>200</v>
      </c>
      <c r="M39" s="3" t="s">
        <v>200</v>
      </c>
      <c r="N39" s="3"/>
      <c r="O39" s="3"/>
    </row>
    <row r="40" spans="1:15" x14ac:dyDescent="0.25">
      <c r="A40" s="3" t="s">
        <v>228</v>
      </c>
      <c r="B40" s="3" t="s">
        <v>230</v>
      </c>
      <c r="C40" s="3">
        <v>54.821429999999999</v>
      </c>
      <c r="D40" s="3">
        <v>51.510629999999999</v>
      </c>
      <c r="E40" s="3">
        <v>49.460790000000003</v>
      </c>
      <c r="F40" s="3">
        <v>47.00656</v>
      </c>
      <c r="G40" s="3" t="s">
        <v>200</v>
      </c>
      <c r="H40" s="3">
        <v>42.603160000000003</v>
      </c>
      <c r="I40" s="3">
        <v>40.600999999999999</v>
      </c>
      <c r="J40" s="3">
        <v>38.728729999999999</v>
      </c>
      <c r="K40" s="3">
        <v>36.291649999999997</v>
      </c>
      <c r="L40" s="3">
        <v>37.073889999999999</v>
      </c>
      <c r="M40" s="3" t="s">
        <v>200</v>
      </c>
      <c r="N40" s="3"/>
      <c r="O40" s="3"/>
    </row>
    <row r="41" spans="1:15" x14ac:dyDescent="0.25">
      <c r="A41" s="3" t="s">
        <v>228</v>
      </c>
      <c r="B41" s="3" t="s">
        <v>231</v>
      </c>
      <c r="C41" s="3" t="s">
        <v>200</v>
      </c>
      <c r="D41" s="3" t="s">
        <v>200</v>
      </c>
      <c r="E41" s="3">
        <v>11.98095</v>
      </c>
      <c r="F41" s="3">
        <v>11.517250000000001</v>
      </c>
      <c r="G41" s="3">
        <v>11.57944</v>
      </c>
      <c r="H41" s="3">
        <v>12.02333</v>
      </c>
      <c r="I41" s="3">
        <v>12.80453</v>
      </c>
      <c r="J41" s="3">
        <v>12.79622</v>
      </c>
      <c r="K41" s="3">
        <v>12.83311</v>
      </c>
      <c r="L41" s="3" t="s">
        <v>200</v>
      </c>
      <c r="M41" s="3" t="s">
        <v>200</v>
      </c>
      <c r="N41" s="3"/>
      <c r="O41" s="3"/>
    </row>
    <row r="42" spans="1:15" x14ac:dyDescent="0.25">
      <c r="A42" s="3" t="s">
        <v>228</v>
      </c>
      <c r="B42" s="3" t="s">
        <v>232</v>
      </c>
      <c r="C42" s="3" t="s">
        <v>200</v>
      </c>
      <c r="D42" s="3" t="s">
        <v>200</v>
      </c>
      <c r="E42" s="3" t="s">
        <v>200</v>
      </c>
      <c r="F42" s="3" t="s">
        <v>200</v>
      </c>
      <c r="G42" s="3">
        <v>48.367130000000003</v>
      </c>
      <c r="H42" s="3" t="s">
        <v>200</v>
      </c>
      <c r="I42" s="3">
        <v>39.945279999999997</v>
      </c>
      <c r="J42" s="3">
        <v>37.129159999999999</v>
      </c>
      <c r="K42" s="3">
        <v>33.994100000000003</v>
      </c>
      <c r="L42" s="3">
        <v>31.902670000000001</v>
      </c>
      <c r="M42" s="3" t="s">
        <v>200</v>
      </c>
      <c r="N42" s="3"/>
      <c r="O42" s="3"/>
    </row>
    <row r="43" spans="1:15" x14ac:dyDescent="0.25">
      <c r="A43" s="3" t="s">
        <v>228</v>
      </c>
      <c r="B43" s="3" t="s">
        <v>234</v>
      </c>
      <c r="C43" s="3" t="s">
        <v>200</v>
      </c>
      <c r="D43" s="3" t="s">
        <v>200</v>
      </c>
      <c r="E43" s="3" t="s">
        <v>200</v>
      </c>
      <c r="F43" s="3" t="s">
        <v>200</v>
      </c>
      <c r="G43" s="3" t="s">
        <v>200</v>
      </c>
      <c r="H43" s="3" t="s">
        <v>200</v>
      </c>
      <c r="I43" s="3" t="s">
        <v>200</v>
      </c>
      <c r="J43" s="3">
        <v>12.359870000000001</v>
      </c>
      <c r="K43" s="3">
        <v>12.58672</v>
      </c>
      <c r="L43" s="3">
        <v>8.5663</v>
      </c>
      <c r="M43" s="3" t="s">
        <v>200</v>
      </c>
      <c r="N43" s="3"/>
      <c r="O43" s="3"/>
    </row>
    <row r="44" spans="1:15" x14ac:dyDescent="0.25">
      <c r="A44" s="3" t="s">
        <v>228</v>
      </c>
      <c r="B44" s="3" t="s">
        <v>252</v>
      </c>
      <c r="C44" s="3" t="s">
        <v>200</v>
      </c>
      <c r="D44" s="3">
        <v>49.261330000000001</v>
      </c>
      <c r="E44" s="3" t="s">
        <v>200</v>
      </c>
      <c r="F44" s="3" t="s">
        <v>200</v>
      </c>
      <c r="G44" s="3">
        <v>46.101399999999998</v>
      </c>
      <c r="H44" s="3" t="s">
        <v>200</v>
      </c>
      <c r="I44" s="3" t="s">
        <v>200</v>
      </c>
      <c r="J44" s="3" t="s">
        <v>200</v>
      </c>
      <c r="K44" s="3" t="s">
        <v>200</v>
      </c>
      <c r="L44" s="3" t="s">
        <v>200</v>
      </c>
      <c r="M44" s="3" t="s">
        <v>200</v>
      </c>
      <c r="N44" s="3"/>
      <c r="O44" s="3"/>
    </row>
    <row r="45" spans="1:15" x14ac:dyDescent="0.25">
      <c r="A45" s="3" t="s">
        <v>228</v>
      </c>
      <c r="B45" s="3" t="s">
        <v>236</v>
      </c>
      <c r="C45" s="3" t="s">
        <v>200</v>
      </c>
      <c r="D45" s="3" t="s">
        <v>200</v>
      </c>
      <c r="E45" s="3" t="s">
        <v>200</v>
      </c>
      <c r="F45" s="3" t="s">
        <v>200</v>
      </c>
      <c r="G45" s="3">
        <v>16.924130000000002</v>
      </c>
      <c r="H45" s="3" t="s">
        <v>200</v>
      </c>
      <c r="I45" s="3" t="s">
        <v>200</v>
      </c>
      <c r="J45" s="3" t="s">
        <v>200</v>
      </c>
      <c r="K45" s="3" t="s">
        <v>200</v>
      </c>
      <c r="L45" s="3" t="s">
        <v>200</v>
      </c>
      <c r="M45" s="3" t="s">
        <v>200</v>
      </c>
      <c r="N45" s="3"/>
      <c r="O45" s="3"/>
    </row>
    <row r="46" spans="1:15" x14ac:dyDescent="0.25">
      <c r="A46" s="3" t="s">
        <v>228</v>
      </c>
      <c r="B46" s="3" t="s">
        <v>237</v>
      </c>
      <c r="C46" s="3">
        <v>51.34581</v>
      </c>
      <c r="D46" s="3">
        <v>49.841479999999997</v>
      </c>
      <c r="E46" s="3" t="s">
        <v>200</v>
      </c>
      <c r="F46" s="3" t="s">
        <v>200</v>
      </c>
      <c r="G46" s="3">
        <v>50.220080000000003</v>
      </c>
      <c r="H46" s="3">
        <v>50.890509999999999</v>
      </c>
      <c r="I46" s="3">
        <v>50.630789999999998</v>
      </c>
      <c r="J46" s="3">
        <v>49.449640000000002</v>
      </c>
      <c r="K46" s="3">
        <v>54.103560000000002</v>
      </c>
      <c r="L46" s="3" t="s">
        <v>200</v>
      </c>
      <c r="M46" s="3" t="s">
        <v>200</v>
      </c>
      <c r="N46" s="3"/>
      <c r="O46" s="3"/>
    </row>
    <row r="47" spans="1:15" x14ac:dyDescent="0.25">
      <c r="A47" s="3" t="s">
        <v>228</v>
      </c>
      <c r="B47" s="3" t="s">
        <v>238</v>
      </c>
      <c r="C47" s="3">
        <v>67.719099999999997</v>
      </c>
      <c r="D47" s="3">
        <v>65.318250000000006</v>
      </c>
      <c r="E47" s="3" t="s">
        <v>200</v>
      </c>
      <c r="F47" s="3" t="s">
        <v>200</v>
      </c>
      <c r="G47" s="3">
        <v>61.583329999999997</v>
      </c>
      <c r="H47" s="3">
        <v>60.114060000000002</v>
      </c>
      <c r="I47" s="3" t="s">
        <v>200</v>
      </c>
      <c r="J47" s="3">
        <v>56.36121</v>
      </c>
      <c r="K47" s="3" t="s">
        <v>200</v>
      </c>
      <c r="L47" s="3" t="s">
        <v>200</v>
      </c>
      <c r="M47" s="3" t="s">
        <v>200</v>
      </c>
      <c r="N47" s="3"/>
      <c r="O47" s="3"/>
    </row>
    <row r="48" spans="1:15" x14ac:dyDescent="0.25">
      <c r="A48" s="3" t="s">
        <v>228</v>
      </c>
      <c r="B48" s="3" t="s">
        <v>240</v>
      </c>
      <c r="C48" s="3" t="s">
        <v>200</v>
      </c>
      <c r="D48" s="3" t="s">
        <v>200</v>
      </c>
      <c r="E48" s="3" t="s">
        <v>200</v>
      </c>
      <c r="F48" s="3">
        <v>28.775079999999999</v>
      </c>
      <c r="G48" s="3" t="s">
        <v>200</v>
      </c>
      <c r="H48" s="3">
        <v>27.256589999999999</v>
      </c>
      <c r="I48" s="3" t="s">
        <v>200</v>
      </c>
      <c r="J48" s="3">
        <v>25.244430000000001</v>
      </c>
      <c r="K48" s="3">
        <v>29.254110000000001</v>
      </c>
      <c r="L48" s="3" t="s">
        <v>200</v>
      </c>
      <c r="M48" s="3" t="s">
        <v>200</v>
      </c>
      <c r="N48" s="3"/>
      <c r="O48" s="3"/>
    </row>
    <row r="49" spans="1:15" x14ac:dyDescent="0.25">
      <c r="A49" s="3" t="s">
        <v>228</v>
      </c>
      <c r="B49" s="3" t="s">
        <v>241</v>
      </c>
      <c r="C49" s="3" t="s">
        <v>200</v>
      </c>
      <c r="D49" s="3" t="s">
        <v>200</v>
      </c>
      <c r="E49" s="3" t="s">
        <v>200</v>
      </c>
      <c r="F49" s="3" t="s">
        <v>200</v>
      </c>
      <c r="G49" s="3" t="s">
        <v>200</v>
      </c>
      <c r="H49" s="3" t="s">
        <v>200</v>
      </c>
      <c r="I49" s="3" t="s">
        <v>200</v>
      </c>
      <c r="J49" s="3">
        <v>26.294139999999999</v>
      </c>
      <c r="K49" s="3" t="s">
        <v>200</v>
      </c>
      <c r="L49" s="3" t="s">
        <v>200</v>
      </c>
      <c r="M49" s="3" t="s">
        <v>200</v>
      </c>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356</v>
      </c>
    </row>
    <row r="5" spans="1:15" ht="21" x14ac:dyDescent="0.35">
      <c r="A5" s="7" t="s">
        <v>180</v>
      </c>
    </row>
    <row r="6" spans="1:15" x14ac:dyDescent="0.25">
      <c r="A6" t="s">
        <v>311</v>
      </c>
    </row>
    <row r="7" spans="1:15" x14ac:dyDescent="0.25">
      <c r="A7" t="s">
        <v>357</v>
      </c>
    </row>
    <row r="8" spans="1:15" x14ac:dyDescent="0.25">
      <c r="A8" t="s">
        <v>363</v>
      </c>
    </row>
    <row r="9" spans="1:15" x14ac:dyDescent="0.25">
      <c r="A9" t="s">
        <v>364</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15.782</v>
      </c>
      <c r="D14" s="3" t="s">
        <v>200</v>
      </c>
      <c r="E14" s="3" t="s">
        <v>200</v>
      </c>
      <c r="F14" s="3" t="s">
        <v>200</v>
      </c>
      <c r="G14" s="3" t="s">
        <v>200</v>
      </c>
      <c r="H14" s="3" t="s">
        <v>200</v>
      </c>
      <c r="I14" s="3" t="s">
        <v>200</v>
      </c>
      <c r="J14" s="3">
        <v>16.853090000000002</v>
      </c>
      <c r="K14" s="3" t="s">
        <v>200</v>
      </c>
      <c r="L14" s="3" t="s">
        <v>200</v>
      </c>
      <c r="M14" s="3" t="s">
        <v>200</v>
      </c>
      <c r="N14" s="3"/>
      <c r="O14" s="3"/>
    </row>
    <row r="15" spans="1:15" x14ac:dyDescent="0.25">
      <c r="A15" s="3" t="s">
        <v>198</v>
      </c>
      <c r="B15" s="3" t="s">
        <v>201</v>
      </c>
      <c r="C15" s="3" t="s">
        <v>200</v>
      </c>
      <c r="D15" s="3">
        <v>17.42352</v>
      </c>
      <c r="E15" s="3" t="s">
        <v>200</v>
      </c>
      <c r="F15" s="3" t="s">
        <v>200</v>
      </c>
      <c r="G15" s="3">
        <v>17.550940000000001</v>
      </c>
      <c r="H15" s="3" t="s">
        <v>200</v>
      </c>
      <c r="I15" s="3" t="s">
        <v>200</v>
      </c>
      <c r="J15" s="3" t="s">
        <v>200</v>
      </c>
      <c r="K15" s="3" t="s">
        <v>200</v>
      </c>
      <c r="L15" s="3" t="s">
        <v>200</v>
      </c>
      <c r="M15" s="3" t="s">
        <v>200</v>
      </c>
      <c r="N15" s="3"/>
      <c r="O15" s="3"/>
    </row>
    <row r="16" spans="1:15" x14ac:dyDescent="0.25">
      <c r="A16" s="3" t="s">
        <v>198</v>
      </c>
      <c r="B16" s="3" t="s">
        <v>265</v>
      </c>
      <c r="C16" s="3">
        <v>31.816880000000001</v>
      </c>
      <c r="D16" s="3" t="s">
        <v>200</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v>53.059150000000002</v>
      </c>
      <c r="H17" s="3" t="s">
        <v>200</v>
      </c>
      <c r="I17" s="3" t="s">
        <v>200</v>
      </c>
      <c r="J17" s="3" t="s">
        <v>200</v>
      </c>
      <c r="K17" s="3" t="s">
        <v>200</v>
      </c>
      <c r="L17" s="3" t="s">
        <v>200</v>
      </c>
      <c r="M17" s="3" t="s">
        <v>200</v>
      </c>
      <c r="N17" s="3"/>
      <c r="O17" s="3"/>
    </row>
    <row r="18" spans="1:15" x14ac:dyDescent="0.25">
      <c r="A18" s="3" t="s">
        <v>198</v>
      </c>
      <c r="B18" s="3" t="s">
        <v>203</v>
      </c>
      <c r="C18" s="3" t="s">
        <v>200</v>
      </c>
      <c r="D18" s="3" t="s">
        <v>200</v>
      </c>
      <c r="E18" s="3">
        <v>3.6466799999999999</v>
      </c>
      <c r="F18" s="3" t="s">
        <v>200</v>
      </c>
      <c r="G18" s="3" t="s">
        <v>200</v>
      </c>
      <c r="H18" s="3">
        <v>2.9883099999999998</v>
      </c>
      <c r="I18" s="3" t="s">
        <v>200</v>
      </c>
      <c r="J18" s="3" t="s">
        <v>200</v>
      </c>
      <c r="K18" s="3" t="s">
        <v>200</v>
      </c>
      <c r="L18" s="3" t="s">
        <v>200</v>
      </c>
      <c r="M18" s="3" t="s">
        <v>200</v>
      </c>
      <c r="N18" s="3"/>
      <c r="O18" s="3"/>
    </row>
    <row r="19" spans="1:15" x14ac:dyDescent="0.25">
      <c r="A19" s="3" t="s">
        <v>198</v>
      </c>
      <c r="B19" s="3" t="s">
        <v>204</v>
      </c>
      <c r="C19" s="3">
        <v>28.498419999999999</v>
      </c>
      <c r="D19" s="3" t="s">
        <v>200</v>
      </c>
      <c r="E19" s="3" t="s">
        <v>200</v>
      </c>
      <c r="F19" s="3">
        <v>14.50751</v>
      </c>
      <c r="G19" s="3" t="s">
        <v>200</v>
      </c>
      <c r="H19" s="3" t="s">
        <v>200</v>
      </c>
      <c r="I19" s="3" t="s">
        <v>200</v>
      </c>
      <c r="J19" s="3" t="s">
        <v>200</v>
      </c>
      <c r="K19" s="3" t="s">
        <v>200</v>
      </c>
      <c r="L19" s="3" t="s">
        <v>200</v>
      </c>
      <c r="M19" s="3" t="s">
        <v>200</v>
      </c>
      <c r="N19" s="3"/>
      <c r="O19" s="3"/>
    </row>
    <row r="20" spans="1:15" x14ac:dyDescent="0.25">
      <c r="A20" s="3" t="s">
        <v>198</v>
      </c>
      <c r="B20" s="3" t="s">
        <v>365</v>
      </c>
      <c r="C20" s="3" t="s">
        <v>200</v>
      </c>
      <c r="D20" s="3" t="s">
        <v>200</v>
      </c>
      <c r="E20" s="3">
        <v>3.4308900000000002</v>
      </c>
      <c r="F20" s="3" t="s">
        <v>200</v>
      </c>
      <c r="G20" s="3" t="s">
        <v>200</v>
      </c>
      <c r="H20" s="3" t="s">
        <v>200</v>
      </c>
      <c r="I20" s="3" t="s">
        <v>200</v>
      </c>
      <c r="J20" s="3" t="s">
        <v>200</v>
      </c>
      <c r="K20" s="3" t="s">
        <v>200</v>
      </c>
      <c r="L20" s="3" t="s">
        <v>200</v>
      </c>
      <c r="M20" s="3" t="s">
        <v>200</v>
      </c>
      <c r="N20" s="3"/>
      <c r="O20" s="3"/>
    </row>
    <row r="21" spans="1:15" x14ac:dyDescent="0.25">
      <c r="A21" s="3" t="s">
        <v>198</v>
      </c>
      <c r="B21" s="3" t="s">
        <v>206</v>
      </c>
      <c r="C21" s="3" t="s">
        <v>200</v>
      </c>
      <c r="D21" s="3" t="s">
        <v>200</v>
      </c>
      <c r="E21" s="3" t="s">
        <v>200</v>
      </c>
      <c r="F21" s="3" t="s">
        <v>200</v>
      </c>
      <c r="G21" s="3">
        <v>3.4918499999999999</v>
      </c>
      <c r="H21" s="3" t="s">
        <v>200</v>
      </c>
      <c r="I21" s="3" t="s">
        <v>200</v>
      </c>
      <c r="J21" s="3" t="s">
        <v>200</v>
      </c>
      <c r="K21" s="3" t="s">
        <v>200</v>
      </c>
      <c r="L21" s="3" t="s">
        <v>200</v>
      </c>
      <c r="M21" s="3" t="s">
        <v>200</v>
      </c>
      <c r="N21" s="3"/>
      <c r="O21" s="3"/>
    </row>
    <row r="22" spans="1:15" x14ac:dyDescent="0.25">
      <c r="A22" s="3" t="s">
        <v>207</v>
      </c>
      <c r="B22" s="3" t="s">
        <v>208</v>
      </c>
      <c r="C22" s="3" t="s">
        <v>200</v>
      </c>
      <c r="D22" s="3" t="s">
        <v>200</v>
      </c>
      <c r="E22" s="3">
        <v>14.832700000000001</v>
      </c>
      <c r="F22" s="3" t="s">
        <v>200</v>
      </c>
      <c r="G22" s="3" t="s">
        <v>200</v>
      </c>
      <c r="H22" s="3" t="s">
        <v>200</v>
      </c>
      <c r="I22" s="3" t="s">
        <v>200</v>
      </c>
      <c r="J22" s="3" t="s">
        <v>200</v>
      </c>
      <c r="K22" s="3" t="s">
        <v>200</v>
      </c>
      <c r="L22" s="3" t="s">
        <v>200</v>
      </c>
      <c r="M22" s="3" t="s">
        <v>200</v>
      </c>
      <c r="N22" s="3"/>
      <c r="O22" s="3"/>
    </row>
    <row r="23" spans="1:15" x14ac:dyDescent="0.25">
      <c r="A23" s="3" t="s">
        <v>207</v>
      </c>
      <c r="B23" s="3" t="s">
        <v>257</v>
      </c>
      <c r="C23" s="3" t="s">
        <v>200</v>
      </c>
      <c r="D23" s="3">
        <v>37.90401</v>
      </c>
      <c r="E23" s="3" t="s">
        <v>200</v>
      </c>
      <c r="F23" s="3" t="s">
        <v>200</v>
      </c>
      <c r="G23" s="3" t="s">
        <v>200</v>
      </c>
      <c r="H23" s="3" t="s">
        <v>200</v>
      </c>
      <c r="I23" s="3">
        <v>23.933820000000001</v>
      </c>
      <c r="J23" s="3" t="s">
        <v>200</v>
      </c>
      <c r="K23" s="3" t="s">
        <v>200</v>
      </c>
      <c r="L23" s="3" t="s">
        <v>200</v>
      </c>
      <c r="M23" s="3" t="s">
        <v>200</v>
      </c>
      <c r="N23" s="3"/>
      <c r="O23" s="3"/>
    </row>
    <row r="24" spans="1:15" x14ac:dyDescent="0.25">
      <c r="A24" s="3" t="s">
        <v>207</v>
      </c>
      <c r="B24" s="3" t="s">
        <v>210</v>
      </c>
      <c r="C24" s="3" t="s">
        <v>200</v>
      </c>
      <c r="D24" s="3" t="s">
        <v>200</v>
      </c>
      <c r="E24" s="3" t="s">
        <v>200</v>
      </c>
      <c r="F24" s="3" t="s">
        <v>200</v>
      </c>
      <c r="G24" s="3">
        <v>4.2607400000000002</v>
      </c>
      <c r="H24" s="3" t="s">
        <v>200</v>
      </c>
      <c r="I24" s="3" t="s">
        <v>200</v>
      </c>
      <c r="J24" s="3" t="s">
        <v>200</v>
      </c>
      <c r="K24" s="3" t="s">
        <v>200</v>
      </c>
      <c r="L24" s="3" t="s">
        <v>200</v>
      </c>
      <c r="M24" s="3" t="s">
        <v>200</v>
      </c>
      <c r="N24" s="3"/>
      <c r="O24" s="3"/>
    </row>
    <row r="25" spans="1:15" x14ac:dyDescent="0.25">
      <c r="A25" s="3" t="s">
        <v>207</v>
      </c>
      <c r="B25" s="3" t="s">
        <v>211</v>
      </c>
      <c r="C25" s="3" t="s">
        <v>200</v>
      </c>
      <c r="D25" s="3" t="s">
        <v>200</v>
      </c>
      <c r="E25" s="3" t="s">
        <v>200</v>
      </c>
      <c r="F25" s="3" t="s">
        <v>200</v>
      </c>
      <c r="G25" s="3" t="s">
        <v>200</v>
      </c>
      <c r="H25" s="3" t="s">
        <v>200</v>
      </c>
      <c r="I25" s="3" t="s">
        <v>200</v>
      </c>
      <c r="J25" s="3" t="s">
        <v>200</v>
      </c>
      <c r="K25" s="3">
        <v>19.391279999999998</v>
      </c>
      <c r="L25" s="3" t="s">
        <v>200</v>
      </c>
      <c r="M25" s="3" t="s">
        <v>200</v>
      </c>
      <c r="N25" s="3"/>
      <c r="O25" s="3"/>
    </row>
    <row r="26" spans="1:15" x14ac:dyDescent="0.25">
      <c r="A26" s="3" t="s">
        <v>207</v>
      </c>
      <c r="B26" s="3" t="s">
        <v>213</v>
      </c>
      <c r="C26" s="3">
        <v>5.4354199999999997</v>
      </c>
      <c r="D26" s="3" t="s">
        <v>200</v>
      </c>
      <c r="E26" s="3" t="s">
        <v>200</v>
      </c>
      <c r="F26" s="3" t="s">
        <v>200</v>
      </c>
      <c r="G26" s="3" t="s">
        <v>200</v>
      </c>
      <c r="H26" s="3">
        <v>4.4982100000000003</v>
      </c>
      <c r="I26" s="3" t="s">
        <v>200</v>
      </c>
      <c r="J26" s="3" t="s">
        <v>200</v>
      </c>
      <c r="K26" s="3" t="s">
        <v>200</v>
      </c>
      <c r="L26" s="3" t="s">
        <v>200</v>
      </c>
      <c r="M26" s="3" t="s">
        <v>200</v>
      </c>
      <c r="N26" s="3"/>
      <c r="O26" s="3"/>
    </row>
    <row r="27" spans="1:15" x14ac:dyDescent="0.25">
      <c r="A27" s="3" t="s">
        <v>207</v>
      </c>
      <c r="B27" s="3" t="s">
        <v>215</v>
      </c>
      <c r="C27" s="3">
        <v>76.909189999999995</v>
      </c>
      <c r="D27" s="3" t="s">
        <v>200</v>
      </c>
      <c r="E27" s="3" t="s">
        <v>200</v>
      </c>
      <c r="F27" s="3" t="s">
        <v>200</v>
      </c>
      <c r="G27" s="3" t="s">
        <v>200</v>
      </c>
      <c r="H27" s="3" t="s">
        <v>200</v>
      </c>
      <c r="I27" s="3" t="s">
        <v>200</v>
      </c>
      <c r="J27" s="3" t="s">
        <v>200</v>
      </c>
      <c r="K27" s="3" t="s">
        <v>200</v>
      </c>
      <c r="L27" s="3" t="s">
        <v>200</v>
      </c>
      <c r="M27" s="3" t="s">
        <v>200</v>
      </c>
      <c r="N27" s="3"/>
      <c r="O27" s="3"/>
    </row>
    <row r="28" spans="1:15" x14ac:dyDescent="0.25">
      <c r="A28" s="3" t="s">
        <v>207</v>
      </c>
      <c r="B28" s="3" t="s">
        <v>261</v>
      </c>
      <c r="C28" s="3" t="s">
        <v>200</v>
      </c>
      <c r="D28" s="3" t="s">
        <v>200</v>
      </c>
      <c r="E28" s="3" t="s">
        <v>200</v>
      </c>
      <c r="F28" s="3" t="s">
        <v>200</v>
      </c>
      <c r="G28" s="3">
        <v>21.441400000000002</v>
      </c>
      <c r="H28" s="3" t="s">
        <v>200</v>
      </c>
      <c r="I28" s="3" t="s">
        <v>200</v>
      </c>
      <c r="J28" s="3" t="s">
        <v>200</v>
      </c>
      <c r="K28" s="3" t="s">
        <v>200</v>
      </c>
      <c r="L28" s="3" t="s">
        <v>200</v>
      </c>
      <c r="M28" s="3" t="s">
        <v>200</v>
      </c>
      <c r="N28" s="3"/>
      <c r="O28" s="3"/>
    </row>
    <row r="29" spans="1:15" x14ac:dyDescent="0.25">
      <c r="A29" s="3" t="s">
        <v>207</v>
      </c>
      <c r="B29" s="3" t="s">
        <v>216</v>
      </c>
      <c r="C29" s="3" t="s">
        <v>200</v>
      </c>
      <c r="D29" s="3">
        <v>7.6772</v>
      </c>
      <c r="E29" s="3" t="s">
        <v>200</v>
      </c>
      <c r="F29" s="3" t="s">
        <v>200</v>
      </c>
      <c r="G29" s="3" t="s">
        <v>200</v>
      </c>
      <c r="H29" s="3" t="s">
        <v>200</v>
      </c>
      <c r="I29" s="3">
        <v>7.9274100000000001</v>
      </c>
      <c r="J29" s="3" t="s">
        <v>200</v>
      </c>
      <c r="K29" s="3" t="s">
        <v>200</v>
      </c>
      <c r="L29" s="3" t="s">
        <v>200</v>
      </c>
      <c r="M29" s="3" t="s">
        <v>200</v>
      </c>
      <c r="N29" s="3"/>
      <c r="O29" s="3"/>
    </row>
    <row r="30" spans="1:15" x14ac:dyDescent="0.25">
      <c r="A30" s="3" t="s">
        <v>207</v>
      </c>
      <c r="B30" s="3" t="s">
        <v>217</v>
      </c>
      <c r="C30" s="3">
        <v>15.126480000000001</v>
      </c>
      <c r="D30" s="3" t="s">
        <v>200</v>
      </c>
      <c r="E30" s="3" t="s">
        <v>200</v>
      </c>
      <c r="F30" s="3" t="s">
        <v>200</v>
      </c>
      <c r="G30" s="3" t="s">
        <v>200</v>
      </c>
      <c r="H30" s="3">
        <v>15.24413</v>
      </c>
      <c r="I30" s="3" t="s">
        <v>200</v>
      </c>
      <c r="J30" s="3" t="s">
        <v>200</v>
      </c>
      <c r="K30" s="3" t="s">
        <v>200</v>
      </c>
      <c r="L30" s="3" t="s">
        <v>200</v>
      </c>
      <c r="M30" s="3" t="s">
        <v>200</v>
      </c>
      <c r="N30" s="3"/>
      <c r="O30" s="3"/>
    </row>
    <row r="31" spans="1:15" x14ac:dyDescent="0.25">
      <c r="A31" s="3" t="s">
        <v>218</v>
      </c>
      <c r="B31" s="3" t="s">
        <v>246</v>
      </c>
      <c r="C31" s="3" t="s">
        <v>200</v>
      </c>
      <c r="D31" s="3" t="s">
        <v>200</v>
      </c>
      <c r="E31" s="3" t="s">
        <v>200</v>
      </c>
      <c r="F31" s="3">
        <v>1.92079</v>
      </c>
      <c r="G31" s="3" t="s">
        <v>200</v>
      </c>
      <c r="H31" s="3" t="s">
        <v>200</v>
      </c>
      <c r="I31" s="3" t="s">
        <v>200</v>
      </c>
      <c r="J31" s="3" t="s">
        <v>200</v>
      </c>
      <c r="K31" s="3" t="s">
        <v>200</v>
      </c>
      <c r="L31" s="3" t="s">
        <v>200</v>
      </c>
      <c r="M31" s="3" t="s">
        <v>200</v>
      </c>
      <c r="N31" s="3"/>
      <c r="O31" s="3"/>
    </row>
    <row r="32" spans="1:15" x14ac:dyDescent="0.25">
      <c r="A32" s="3" t="s">
        <v>218</v>
      </c>
      <c r="B32" s="3" t="s">
        <v>219</v>
      </c>
      <c r="C32" s="3" t="s">
        <v>200</v>
      </c>
      <c r="D32" s="3" t="s">
        <v>200</v>
      </c>
      <c r="E32" s="3" t="s">
        <v>200</v>
      </c>
      <c r="F32" s="3" t="s">
        <v>200</v>
      </c>
      <c r="G32" s="3">
        <v>3.3597700000000001</v>
      </c>
      <c r="H32" s="3" t="s">
        <v>200</v>
      </c>
      <c r="I32" s="3" t="s">
        <v>200</v>
      </c>
      <c r="J32" s="3" t="s">
        <v>200</v>
      </c>
      <c r="K32" s="3" t="s">
        <v>200</v>
      </c>
      <c r="L32" s="3" t="s">
        <v>200</v>
      </c>
      <c r="M32" s="3" t="s">
        <v>200</v>
      </c>
      <c r="N32" s="3"/>
      <c r="O32" s="3"/>
    </row>
    <row r="33" spans="1:15" x14ac:dyDescent="0.25">
      <c r="A33" s="3" t="s">
        <v>218</v>
      </c>
      <c r="B33" s="3" t="s">
        <v>247</v>
      </c>
      <c r="C33" s="3" t="s">
        <v>200</v>
      </c>
      <c r="D33" s="3">
        <v>38.499589999999998</v>
      </c>
      <c r="E33" s="3" t="s">
        <v>200</v>
      </c>
      <c r="F33" s="3" t="s">
        <v>200</v>
      </c>
      <c r="G33" s="3" t="s">
        <v>200</v>
      </c>
      <c r="H33" s="3">
        <v>40.786279999999998</v>
      </c>
      <c r="I33" s="3" t="s">
        <v>200</v>
      </c>
      <c r="J33" s="3" t="s">
        <v>200</v>
      </c>
      <c r="K33" s="3" t="s">
        <v>200</v>
      </c>
      <c r="L33" s="3" t="s">
        <v>200</v>
      </c>
      <c r="M33" s="3" t="s">
        <v>200</v>
      </c>
      <c r="N33" s="3"/>
      <c r="O33" s="3"/>
    </row>
    <row r="34" spans="1:15" x14ac:dyDescent="0.25">
      <c r="A34" s="3" t="s">
        <v>218</v>
      </c>
      <c r="B34" s="3" t="s">
        <v>221</v>
      </c>
      <c r="C34" s="3" t="s">
        <v>200</v>
      </c>
      <c r="D34" s="3" t="s">
        <v>200</v>
      </c>
      <c r="E34" s="3">
        <v>1.7619499999999999</v>
      </c>
      <c r="F34" s="3" t="s">
        <v>200</v>
      </c>
      <c r="G34" s="3" t="s">
        <v>200</v>
      </c>
      <c r="H34" s="3" t="s">
        <v>200</v>
      </c>
      <c r="I34" s="3" t="s">
        <v>200</v>
      </c>
      <c r="J34" s="3" t="s">
        <v>200</v>
      </c>
      <c r="K34" s="3">
        <v>3.03586</v>
      </c>
      <c r="L34" s="3" t="s">
        <v>200</v>
      </c>
      <c r="M34" s="3" t="s">
        <v>200</v>
      </c>
      <c r="N34" s="3"/>
      <c r="O34" s="3"/>
    </row>
    <row r="35" spans="1:15" x14ac:dyDescent="0.25">
      <c r="A35" s="3" t="s">
        <v>222</v>
      </c>
      <c r="B35" s="3" t="s">
        <v>223</v>
      </c>
      <c r="C35" s="3" t="s">
        <v>200</v>
      </c>
      <c r="D35" s="3" t="s">
        <v>200</v>
      </c>
      <c r="E35" s="3" t="s">
        <v>200</v>
      </c>
      <c r="F35" s="3" t="s">
        <v>200</v>
      </c>
      <c r="G35" s="3" t="s">
        <v>200</v>
      </c>
      <c r="H35" s="3">
        <v>22.200880000000002</v>
      </c>
      <c r="I35" s="3" t="s">
        <v>200</v>
      </c>
      <c r="J35" s="3" t="s">
        <v>200</v>
      </c>
      <c r="K35" s="3" t="s">
        <v>200</v>
      </c>
      <c r="L35" s="3" t="s">
        <v>200</v>
      </c>
      <c r="M35" s="3" t="s">
        <v>200</v>
      </c>
      <c r="N35" s="3"/>
      <c r="O35" s="3"/>
    </row>
    <row r="36" spans="1:15" x14ac:dyDescent="0.25">
      <c r="A36" s="3" t="s">
        <v>222</v>
      </c>
      <c r="B36" s="3" t="s">
        <v>225</v>
      </c>
      <c r="C36" s="3">
        <v>1.75834</v>
      </c>
      <c r="D36" s="3" t="s">
        <v>200</v>
      </c>
      <c r="E36" s="3" t="s">
        <v>200</v>
      </c>
      <c r="F36" s="3" t="s">
        <v>200</v>
      </c>
      <c r="G36" s="3">
        <v>1.35724</v>
      </c>
      <c r="H36" s="3" t="s">
        <v>200</v>
      </c>
      <c r="I36" s="3" t="s">
        <v>200</v>
      </c>
      <c r="J36" s="3" t="s">
        <v>200</v>
      </c>
      <c r="K36" s="3" t="s">
        <v>200</v>
      </c>
      <c r="L36" s="3" t="s">
        <v>200</v>
      </c>
      <c r="M36" s="3" t="s">
        <v>200</v>
      </c>
      <c r="N36" s="3"/>
      <c r="O36" s="3"/>
    </row>
    <row r="37" spans="1:15" x14ac:dyDescent="0.25">
      <c r="A37" s="3" t="s">
        <v>222</v>
      </c>
      <c r="B37" s="3" t="s">
        <v>226</v>
      </c>
      <c r="C37" s="3" t="s">
        <v>200</v>
      </c>
      <c r="D37" s="3" t="s">
        <v>200</v>
      </c>
      <c r="E37" s="3" t="s">
        <v>200</v>
      </c>
      <c r="F37" s="3" t="s">
        <v>200</v>
      </c>
      <c r="G37" s="3">
        <v>1.8412200000000001</v>
      </c>
      <c r="H37" s="3" t="s">
        <v>200</v>
      </c>
      <c r="I37" s="3" t="s">
        <v>200</v>
      </c>
      <c r="J37" s="3" t="s">
        <v>200</v>
      </c>
      <c r="K37" s="3">
        <v>2.0565899999999999</v>
      </c>
      <c r="L37" s="3" t="s">
        <v>200</v>
      </c>
      <c r="M37" s="3" t="s">
        <v>200</v>
      </c>
      <c r="N37" s="3"/>
      <c r="O37" s="3"/>
    </row>
    <row r="38" spans="1:15" x14ac:dyDescent="0.25">
      <c r="A38" s="3" t="s">
        <v>222</v>
      </c>
      <c r="B38" s="3" t="s">
        <v>248</v>
      </c>
      <c r="C38" s="3">
        <v>7.9733200000000002</v>
      </c>
      <c r="D38" s="3" t="s">
        <v>200</v>
      </c>
      <c r="E38" s="3" t="s">
        <v>200</v>
      </c>
      <c r="F38" s="3" t="s">
        <v>200</v>
      </c>
      <c r="G38" s="3" t="s">
        <v>200</v>
      </c>
      <c r="H38" s="3" t="s">
        <v>200</v>
      </c>
      <c r="I38" s="3">
        <v>4.7973600000000003</v>
      </c>
      <c r="J38" s="3" t="s">
        <v>200</v>
      </c>
      <c r="K38" s="3" t="s">
        <v>200</v>
      </c>
      <c r="L38" s="3" t="s">
        <v>200</v>
      </c>
      <c r="M38" s="3" t="s">
        <v>200</v>
      </c>
      <c r="N38" s="3"/>
      <c r="O38" s="3"/>
    </row>
    <row r="39" spans="1:15" x14ac:dyDescent="0.25">
      <c r="A39" s="3" t="s">
        <v>222</v>
      </c>
      <c r="B39" s="3" t="s">
        <v>249</v>
      </c>
      <c r="C39" s="3" t="s">
        <v>200</v>
      </c>
      <c r="D39" s="3">
        <v>23.03547</v>
      </c>
      <c r="E39" s="3" t="s">
        <v>200</v>
      </c>
      <c r="F39" s="3" t="s">
        <v>200</v>
      </c>
      <c r="G39" s="3" t="s">
        <v>200</v>
      </c>
      <c r="H39" s="3" t="s">
        <v>200</v>
      </c>
      <c r="I39" s="3" t="s">
        <v>200</v>
      </c>
      <c r="J39" s="3" t="s">
        <v>200</v>
      </c>
      <c r="K39" s="3" t="s">
        <v>200</v>
      </c>
      <c r="L39" s="3" t="s">
        <v>200</v>
      </c>
      <c r="M39" s="3" t="s">
        <v>200</v>
      </c>
      <c r="N39" s="3"/>
      <c r="O39" s="3"/>
    </row>
    <row r="40" spans="1:15" x14ac:dyDescent="0.25">
      <c r="A40" s="3" t="s">
        <v>222</v>
      </c>
      <c r="B40" s="3" t="s">
        <v>250</v>
      </c>
      <c r="C40" s="3" t="s">
        <v>200</v>
      </c>
      <c r="D40" s="3" t="s">
        <v>200</v>
      </c>
      <c r="E40" s="3" t="s">
        <v>200</v>
      </c>
      <c r="F40" s="3">
        <v>3.9167900000000002</v>
      </c>
      <c r="G40" s="3" t="s">
        <v>200</v>
      </c>
      <c r="H40" s="3" t="s">
        <v>200</v>
      </c>
      <c r="I40" s="3" t="s">
        <v>200</v>
      </c>
      <c r="J40" s="3" t="s">
        <v>200</v>
      </c>
      <c r="K40" s="3" t="s">
        <v>200</v>
      </c>
      <c r="L40" s="3" t="s">
        <v>200</v>
      </c>
      <c r="M40" s="3" t="s">
        <v>200</v>
      </c>
      <c r="N40" s="3"/>
      <c r="O40" s="3"/>
    </row>
    <row r="41" spans="1:15" x14ac:dyDescent="0.25">
      <c r="A41" s="3" t="s">
        <v>222</v>
      </c>
      <c r="B41" s="3" t="s">
        <v>266</v>
      </c>
      <c r="C41" s="3" t="s">
        <v>200</v>
      </c>
      <c r="D41" s="3" t="s">
        <v>200</v>
      </c>
      <c r="E41" s="3" t="s">
        <v>200</v>
      </c>
      <c r="F41" s="3" t="s">
        <v>200</v>
      </c>
      <c r="G41" s="3" t="s">
        <v>200</v>
      </c>
      <c r="H41" s="3" t="s">
        <v>200</v>
      </c>
      <c r="I41" s="3">
        <v>0.86695</v>
      </c>
      <c r="J41" s="3" t="s">
        <v>200</v>
      </c>
      <c r="K41" s="3" t="s">
        <v>200</v>
      </c>
      <c r="L41" s="3" t="s">
        <v>200</v>
      </c>
      <c r="M41" s="3" t="s">
        <v>200</v>
      </c>
      <c r="N41" s="3"/>
      <c r="O41" s="3"/>
    </row>
    <row r="42" spans="1:15" x14ac:dyDescent="0.25">
      <c r="A42" s="3" t="s">
        <v>222</v>
      </c>
      <c r="B42" s="3" t="s">
        <v>251</v>
      </c>
      <c r="C42" s="3" t="s">
        <v>200</v>
      </c>
      <c r="D42" s="3" t="s">
        <v>200</v>
      </c>
      <c r="E42" s="3" t="s">
        <v>200</v>
      </c>
      <c r="F42" s="3">
        <v>11.73696</v>
      </c>
      <c r="G42" s="3" t="s">
        <v>200</v>
      </c>
      <c r="H42" s="3" t="s">
        <v>200</v>
      </c>
      <c r="I42" s="3" t="s">
        <v>200</v>
      </c>
      <c r="J42" s="3" t="s">
        <v>200</v>
      </c>
      <c r="K42" s="3">
        <v>13.229850000000001</v>
      </c>
      <c r="L42" s="3" t="s">
        <v>200</v>
      </c>
      <c r="M42" s="3" t="s">
        <v>200</v>
      </c>
      <c r="N42" s="3"/>
      <c r="O42" s="3"/>
    </row>
    <row r="43" spans="1:15" x14ac:dyDescent="0.25">
      <c r="A43" s="3" t="s">
        <v>222</v>
      </c>
      <c r="B43" s="3" t="s">
        <v>227</v>
      </c>
      <c r="C43" s="3">
        <v>4.47126</v>
      </c>
      <c r="D43" s="3" t="s">
        <v>200</v>
      </c>
      <c r="E43" s="3" t="s">
        <v>200</v>
      </c>
      <c r="F43" s="3" t="s">
        <v>200</v>
      </c>
      <c r="G43" s="3" t="s">
        <v>200</v>
      </c>
      <c r="H43" s="3">
        <v>2.3758400000000002</v>
      </c>
      <c r="I43" s="3" t="s">
        <v>200</v>
      </c>
      <c r="J43" s="3" t="s">
        <v>200</v>
      </c>
      <c r="K43" s="3" t="s">
        <v>200</v>
      </c>
      <c r="L43" s="3">
        <v>4.4670500000000004</v>
      </c>
      <c r="M43" s="3" t="s">
        <v>200</v>
      </c>
      <c r="N43" s="3"/>
      <c r="O43" s="3"/>
    </row>
    <row r="44" spans="1:15" x14ac:dyDescent="0.25">
      <c r="A44" s="3" t="s">
        <v>228</v>
      </c>
      <c r="B44" s="3" t="s">
        <v>229</v>
      </c>
      <c r="C44" s="3" t="s">
        <v>200</v>
      </c>
      <c r="D44" s="3">
        <v>26.656420000000001</v>
      </c>
      <c r="E44" s="3" t="s">
        <v>200</v>
      </c>
      <c r="F44" s="3" t="s">
        <v>200</v>
      </c>
      <c r="G44" s="3">
        <v>27.026810000000001</v>
      </c>
      <c r="H44" s="3" t="s">
        <v>200</v>
      </c>
      <c r="I44" s="3" t="s">
        <v>200</v>
      </c>
      <c r="J44" s="3" t="s">
        <v>200</v>
      </c>
      <c r="K44" s="3">
        <v>34.85378</v>
      </c>
      <c r="L44" s="3" t="s">
        <v>200</v>
      </c>
      <c r="M44" s="3" t="s">
        <v>200</v>
      </c>
      <c r="N44" s="3"/>
      <c r="O44" s="3"/>
    </row>
    <row r="45" spans="1:15" x14ac:dyDescent="0.25">
      <c r="A45" s="3" t="s">
        <v>228</v>
      </c>
      <c r="B45" s="3" t="s">
        <v>230</v>
      </c>
      <c r="C45" s="3">
        <v>49.97336</v>
      </c>
      <c r="D45" s="3" t="s">
        <v>200</v>
      </c>
      <c r="E45" s="3" t="s">
        <v>200</v>
      </c>
      <c r="F45" s="3" t="s">
        <v>200</v>
      </c>
      <c r="G45" s="3" t="s">
        <v>200</v>
      </c>
      <c r="H45" s="3" t="s">
        <v>200</v>
      </c>
      <c r="I45" s="3" t="s">
        <v>200</v>
      </c>
      <c r="J45" s="3" t="s">
        <v>200</v>
      </c>
      <c r="K45" s="3" t="s">
        <v>200</v>
      </c>
      <c r="L45" s="3" t="s">
        <v>200</v>
      </c>
      <c r="M45" s="3" t="s">
        <v>200</v>
      </c>
      <c r="N45" s="3"/>
      <c r="O45" s="3"/>
    </row>
    <row r="46" spans="1:15" x14ac:dyDescent="0.25">
      <c r="A46" s="3" t="s">
        <v>228</v>
      </c>
      <c r="B46" s="3" t="s">
        <v>232</v>
      </c>
      <c r="C46" s="3" t="s">
        <v>200</v>
      </c>
      <c r="D46" s="3" t="s">
        <v>200</v>
      </c>
      <c r="E46" s="3">
        <v>33.672690000000003</v>
      </c>
      <c r="F46" s="3" t="s">
        <v>200</v>
      </c>
      <c r="G46" s="3" t="s">
        <v>200</v>
      </c>
      <c r="H46" s="3" t="s">
        <v>200</v>
      </c>
      <c r="I46" s="3">
        <v>25.440740000000002</v>
      </c>
      <c r="J46" s="3" t="s">
        <v>200</v>
      </c>
      <c r="K46" s="3" t="s">
        <v>200</v>
      </c>
      <c r="L46" s="3" t="s">
        <v>200</v>
      </c>
      <c r="M46" s="3" t="s">
        <v>200</v>
      </c>
      <c r="N46" s="3"/>
      <c r="O46" s="3"/>
    </row>
    <row r="47" spans="1:15" x14ac:dyDescent="0.25">
      <c r="A47" s="3" t="s">
        <v>228</v>
      </c>
      <c r="B47" s="3" t="s">
        <v>233</v>
      </c>
      <c r="C47" s="3">
        <v>28.74954</v>
      </c>
      <c r="D47" s="3" t="s">
        <v>200</v>
      </c>
      <c r="E47" s="3" t="s">
        <v>200</v>
      </c>
      <c r="F47" s="3">
        <v>26.33013</v>
      </c>
      <c r="G47" s="3" t="s">
        <v>200</v>
      </c>
      <c r="H47" s="3" t="s">
        <v>200</v>
      </c>
      <c r="I47" s="3" t="s">
        <v>200</v>
      </c>
      <c r="J47" s="3" t="s">
        <v>200</v>
      </c>
      <c r="K47" s="3">
        <v>16.43712</v>
      </c>
      <c r="L47" s="3" t="s">
        <v>200</v>
      </c>
      <c r="M47" s="3" t="s">
        <v>200</v>
      </c>
      <c r="N47" s="3"/>
      <c r="O47" s="3"/>
    </row>
    <row r="48" spans="1:15" x14ac:dyDescent="0.25">
      <c r="A48" s="3" t="s">
        <v>228</v>
      </c>
      <c r="B48" s="3" t="s">
        <v>234</v>
      </c>
      <c r="C48" s="3" t="s">
        <v>200</v>
      </c>
      <c r="D48" s="3" t="s">
        <v>200</v>
      </c>
      <c r="E48" s="3" t="s">
        <v>200</v>
      </c>
      <c r="F48" s="3" t="s">
        <v>200</v>
      </c>
      <c r="G48" s="3">
        <v>18.55226</v>
      </c>
      <c r="H48" s="3" t="s">
        <v>200</v>
      </c>
      <c r="I48" s="3" t="s">
        <v>200</v>
      </c>
      <c r="J48" s="3" t="s">
        <v>200</v>
      </c>
      <c r="K48" s="3">
        <v>5.98536</v>
      </c>
      <c r="L48" s="3" t="s">
        <v>200</v>
      </c>
      <c r="M48" s="3" t="s">
        <v>200</v>
      </c>
      <c r="N48" s="3"/>
      <c r="O48" s="3"/>
    </row>
    <row r="49" spans="1:15" x14ac:dyDescent="0.25">
      <c r="A49" s="3" t="s">
        <v>228</v>
      </c>
      <c r="B49" s="3" t="s">
        <v>252</v>
      </c>
      <c r="C49" s="3" t="s">
        <v>200</v>
      </c>
      <c r="D49" s="3" t="s">
        <v>200</v>
      </c>
      <c r="E49" s="3">
        <v>47.039009999999998</v>
      </c>
      <c r="F49" s="3" t="s">
        <v>200</v>
      </c>
      <c r="G49" s="3" t="s">
        <v>200</v>
      </c>
      <c r="H49" s="3" t="s">
        <v>200</v>
      </c>
      <c r="I49" s="3">
        <v>39.895589999999999</v>
      </c>
      <c r="J49" s="3" t="s">
        <v>200</v>
      </c>
      <c r="K49" s="3">
        <v>36.728099999999998</v>
      </c>
      <c r="L49" s="3" t="s">
        <v>200</v>
      </c>
      <c r="M49" s="3" t="s">
        <v>200</v>
      </c>
      <c r="N49" s="3"/>
      <c r="O49" s="3"/>
    </row>
    <row r="50" spans="1:15" x14ac:dyDescent="0.25">
      <c r="A50" s="3" t="s">
        <v>228</v>
      </c>
      <c r="B50" s="3" t="s">
        <v>235</v>
      </c>
      <c r="C50" s="3" t="s">
        <v>200</v>
      </c>
      <c r="D50" s="3" t="s">
        <v>200</v>
      </c>
      <c r="E50" s="3" t="s">
        <v>200</v>
      </c>
      <c r="F50" s="3" t="s">
        <v>200</v>
      </c>
      <c r="G50" s="3">
        <v>27.324529999999999</v>
      </c>
      <c r="H50" s="3" t="s">
        <v>200</v>
      </c>
      <c r="I50" s="3" t="s">
        <v>200</v>
      </c>
      <c r="J50" s="3" t="s">
        <v>200</v>
      </c>
      <c r="K50" s="3" t="s">
        <v>200</v>
      </c>
      <c r="L50" s="3" t="s">
        <v>200</v>
      </c>
      <c r="M50" s="3" t="s">
        <v>200</v>
      </c>
      <c r="N50" s="3"/>
      <c r="O50" s="3"/>
    </row>
    <row r="51" spans="1:15" x14ac:dyDescent="0.25">
      <c r="A51" s="3" t="s">
        <v>228</v>
      </c>
      <c r="B51" s="3" t="s">
        <v>236</v>
      </c>
      <c r="C51" s="3" t="s">
        <v>200</v>
      </c>
      <c r="D51" s="3" t="s">
        <v>200</v>
      </c>
      <c r="E51" s="3" t="s">
        <v>200</v>
      </c>
      <c r="F51" s="3">
        <v>16.770569999999999</v>
      </c>
      <c r="G51" s="3" t="s">
        <v>200</v>
      </c>
      <c r="H51" s="3" t="s">
        <v>200</v>
      </c>
      <c r="I51" s="3" t="s">
        <v>200</v>
      </c>
      <c r="J51" s="3" t="s">
        <v>200</v>
      </c>
      <c r="K51" s="3" t="s">
        <v>200</v>
      </c>
      <c r="L51" s="3" t="s">
        <v>200</v>
      </c>
      <c r="M51" s="3" t="s">
        <v>200</v>
      </c>
      <c r="N51" s="3"/>
      <c r="O51" s="3"/>
    </row>
    <row r="52" spans="1:15" x14ac:dyDescent="0.25">
      <c r="A52" s="3" t="s">
        <v>228</v>
      </c>
      <c r="B52" s="3" t="s">
        <v>237</v>
      </c>
      <c r="C52" s="3" t="s">
        <v>200</v>
      </c>
      <c r="D52" s="3" t="s">
        <v>200</v>
      </c>
      <c r="E52" s="3" t="s">
        <v>200</v>
      </c>
      <c r="F52" s="3">
        <v>48.16657</v>
      </c>
      <c r="G52" s="3" t="s">
        <v>200</v>
      </c>
      <c r="H52" s="3">
        <v>48.599159999999998</v>
      </c>
      <c r="I52" s="3" t="s">
        <v>200</v>
      </c>
      <c r="J52" s="3" t="s">
        <v>200</v>
      </c>
      <c r="K52" s="3">
        <v>45.057200000000002</v>
      </c>
      <c r="L52" s="3" t="s">
        <v>200</v>
      </c>
      <c r="M52" s="3" t="s">
        <v>200</v>
      </c>
      <c r="N52" s="3"/>
      <c r="O52" s="3"/>
    </row>
    <row r="53" spans="1:15" x14ac:dyDescent="0.25">
      <c r="A53" s="3" t="s">
        <v>228</v>
      </c>
      <c r="B53" s="3" t="s">
        <v>238</v>
      </c>
      <c r="C53" s="3" t="s">
        <v>200</v>
      </c>
      <c r="D53" s="3" t="s">
        <v>200</v>
      </c>
      <c r="E53" s="3">
        <v>53.920340000000003</v>
      </c>
      <c r="F53" s="3" t="s">
        <v>200</v>
      </c>
      <c r="G53" s="3" t="s">
        <v>200</v>
      </c>
      <c r="H53" s="3" t="s">
        <v>200</v>
      </c>
      <c r="I53" s="3" t="s">
        <v>200</v>
      </c>
      <c r="J53" s="3" t="s">
        <v>200</v>
      </c>
      <c r="K53" s="3" t="s">
        <v>200</v>
      </c>
      <c r="L53" s="3" t="s">
        <v>200</v>
      </c>
      <c r="M53" s="3" t="s">
        <v>200</v>
      </c>
      <c r="N53" s="3"/>
      <c r="O53" s="3"/>
    </row>
    <row r="54" spans="1:15" x14ac:dyDescent="0.25">
      <c r="A54" s="3" t="s">
        <v>228</v>
      </c>
      <c r="B54" s="3" t="s">
        <v>253</v>
      </c>
      <c r="C54" s="3" t="s">
        <v>200</v>
      </c>
      <c r="D54" s="3">
        <v>26.997260000000001</v>
      </c>
      <c r="E54" s="3" t="s">
        <v>200</v>
      </c>
      <c r="F54" s="3">
        <v>31.005040000000001</v>
      </c>
      <c r="G54" s="3" t="s">
        <v>200</v>
      </c>
      <c r="H54" s="3" t="s">
        <v>200</v>
      </c>
      <c r="I54" s="3">
        <v>34.272080000000003</v>
      </c>
      <c r="J54" s="3" t="s">
        <v>200</v>
      </c>
      <c r="K54" s="3">
        <v>28.986429999999999</v>
      </c>
      <c r="L54" s="3" t="s">
        <v>200</v>
      </c>
      <c r="M54" s="3" t="s">
        <v>200</v>
      </c>
      <c r="N54" s="3"/>
      <c r="O54" s="3"/>
    </row>
    <row r="55" spans="1:15" x14ac:dyDescent="0.25">
      <c r="A55" s="3" t="s">
        <v>228</v>
      </c>
      <c r="B55" s="3" t="s">
        <v>239</v>
      </c>
      <c r="C55" s="3" t="s">
        <v>200</v>
      </c>
      <c r="D55" s="3">
        <v>41.648670000000003</v>
      </c>
      <c r="E55" s="3" t="s">
        <v>200</v>
      </c>
      <c r="F55" s="3" t="s">
        <v>200</v>
      </c>
      <c r="G55" s="3" t="s">
        <v>200</v>
      </c>
      <c r="H55" s="3" t="s">
        <v>200</v>
      </c>
      <c r="I55" s="3">
        <v>38.259990000000002</v>
      </c>
      <c r="J55" s="3">
        <v>34.466920000000002</v>
      </c>
      <c r="K55" s="3" t="s">
        <v>200</v>
      </c>
      <c r="L55" s="3" t="s">
        <v>200</v>
      </c>
      <c r="M55" s="3" t="s">
        <v>200</v>
      </c>
      <c r="N55" s="3"/>
      <c r="O55" s="3"/>
    </row>
    <row r="56" spans="1:15" x14ac:dyDescent="0.25">
      <c r="A56" s="3" t="s">
        <v>228</v>
      </c>
      <c r="B56" s="3" t="s">
        <v>240</v>
      </c>
      <c r="C56" s="3" t="s">
        <v>200</v>
      </c>
      <c r="D56" s="3" t="s">
        <v>200</v>
      </c>
      <c r="E56" s="3" t="s">
        <v>200</v>
      </c>
      <c r="F56" s="3">
        <v>22.209790000000002</v>
      </c>
      <c r="G56" s="3" t="s">
        <v>200</v>
      </c>
      <c r="H56" s="3" t="s">
        <v>200</v>
      </c>
      <c r="I56" s="3" t="s">
        <v>200</v>
      </c>
      <c r="J56" s="3">
        <v>14.89995</v>
      </c>
      <c r="K56" s="3" t="s">
        <v>200</v>
      </c>
      <c r="L56" s="3" t="s">
        <v>200</v>
      </c>
      <c r="M56" s="3" t="s">
        <v>200</v>
      </c>
      <c r="N56" s="3"/>
      <c r="O56" s="3"/>
    </row>
    <row r="57" spans="1:15" x14ac:dyDescent="0.25">
      <c r="A57" s="3" t="s">
        <v>228</v>
      </c>
      <c r="B57" s="3" t="s">
        <v>241</v>
      </c>
      <c r="C57" s="3">
        <v>13.441649999999999</v>
      </c>
      <c r="D57" s="3" t="s">
        <v>200</v>
      </c>
      <c r="E57" s="3" t="s">
        <v>200</v>
      </c>
      <c r="F57" s="3" t="s">
        <v>200</v>
      </c>
      <c r="G57" s="3">
        <v>13.09131</v>
      </c>
      <c r="H57" s="3" t="s">
        <v>200</v>
      </c>
      <c r="I57" s="3" t="s">
        <v>200</v>
      </c>
      <c r="J57" s="3">
        <v>8.7830700000000004</v>
      </c>
      <c r="K57" s="3" t="s">
        <v>200</v>
      </c>
      <c r="L57" s="3" t="s">
        <v>200</v>
      </c>
      <c r="M57" s="3" t="s">
        <v>200</v>
      </c>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356</v>
      </c>
    </row>
    <row r="5" spans="1:15" ht="21" x14ac:dyDescent="0.35">
      <c r="A5" s="7" t="s">
        <v>180</v>
      </c>
    </row>
    <row r="6" spans="1:15" x14ac:dyDescent="0.25">
      <c r="A6" t="s">
        <v>311</v>
      </c>
    </row>
    <row r="7" spans="1:15" x14ac:dyDescent="0.25">
      <c r="A7" t="s">
        <v>357</v>
      </c>
    </row>
    <row r="8" spans="1:15" x14ac:dyDescent="0.25">
      <c r="A8" t="s">
        <v>363</v>
      </c>
    </row>
    <row r="9" spans="1:15" x14ac:dyDescent="0.25">
      <c r="A9" t="s">
        <v>366</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8.2007899999999996</v>
      </c>
      <c r="D14" s="3" t="s">
        <v>200</v>
      </c>
      <c r="E14" s="3" t="s">
        <v>200</v>
      </c>
      <c r="F14" s="3" t="s">
        <v>200</v>
      </c>
      <c r="G14" s="3" t="s">
        <v>200</v>
      </c>
      <c r="H14" s="3" t="s">
        <v>200</v>
      </c>
      <c r="I14" s="3" t="s">
        <v>200</v>
      </c>
      <c r="J14" s="3">
        <v>7.3313300000000003</v>
      </c>
      <c r="K14" s="3" t="s">
        <v>200</v>
      </c>
      <c r="L14" s="3" t="s">
        <v>200</v>
      </c>
      <c r="M14" s="3" t="s">
        <v>200</v>
      </c>
      <c r="N14" s="3"/>
      <c r="O14" s="3"/>
    </row>
    <row r="15" spans="1:15" x14ac:dyDescent="0.25">
      <c r="A15" s="3" t="s">
        <v>198</v>
      </c>
      <c r="B15" s="3" t="s">
        <v>201</v>
      </c>
      <c r="C15" s="3" t="s">
        <v>200</v>
      </c>
      <c r="D15" s="3">
        <v>6.1254</v>
      </c>
      <c r="E15" s="3" t="s">
        <v>200</v>
      </c>
      <c r="F15" s="3" t="s">
        <v>200</v>
      </c>
      <c r="G15" s="3">
        <v>6.7535800000000004</v>
      </c>
      <c r="H15" s="3" t="s">
        <v>200</v>
      </c>
      <c r="I15" s="3" t="s">
        <v>200</v>
      </c>
      <c r="J15" s="3" t="s">
        <v>200</v>
      </c>
      <c r="K15" s="3" t="s">
        <v>200</v>
      </c>
      <c r="L15" s="3" t="s">
        <v>200</v>
      </c>
      <c r="M15" s="3" t="s">
        <v>200</v>
      </c>
      <c r="N15" s="3"/>
      <c r="O15" s="3"/>
    </row>
    <row r="16" spans="1:15" x14ac:dyDescent="0.25">
      <c r="A16" s="3" t="s">
        <v>198</v>
      </c>
      <c r="B16" s="3" t="s">
        <v>265</v>
      </c>
      <c r="C16" s="3">
        <v>16.010819999999999</v>
      </c>
      <c r="D16" s="3" t="s">
        <v>200</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v>31.52477</v>
      </c>
      <c r="H17" s="3" t="s">
        <v>200</v>
      </c>
      <c r="I17" s="3" t="s">
        <v>200</v>
      </c>
      <c r="J17" s="3" t="s">
        <v>200</v>
      </c>
      <c r="K17" s="3" t="s">
        <v>200</v>
      </c>
      <c r="L17" s="3" t="s">
        <v>200</v>
      </c>
      <c r="M17" s="3" t="s">
        <v>200</v>
      </c>
      <c r="N17" s="3"/>
      <c r="O17" s="3"/>
    </row>
    <row r="18" spans="1:15" x14ac:dyDescent="0.25">
      <c r="A18" s="3" t="s">
        <v>198</v>
      </c>
      <c r="B18" s="3" t="s">
        <v>203</v>
      </c>
      <c r="C18" s="3" t="s">
        <v>200</v>
      </c>
      <c r="D18" s="3" t="s">
        <v>200</v>
      </c>
      <c r="E18" s="3">
        <v>2.5089800000000002</v>
      </c>
      <c r="F18" s="3" t="s">
        <v>200</v>
      </c>
      <c r="G18" s="3" t="s">
        <v>200</v>
      </c>
      <c r="H18" s="3">
        <v>1.5463499999999999</v>
      </c>
      <c r="I18" s="3" t="s">
        <v>200</v>
      </c>
      <c r="J18" s="3" t="s">
        <v>200</v>
      </c>
      <c r="K18" s="3" t="s">
        <v>200</v>
      </c>
      <c r="L18" s="3" t="s">
        <v>200</v>
      </c>
      <c r="M18" s="3" t="s">
        <v>200</v>
      </c>
      <c r="N18" s="3"/>
      <c r="O18" s="3"/>
    </row>
    <row r="19" spans="1:15" x14ac:dyDescent="0.25">
      <c r="A19" s="3" t="s">
        <v>198</v>
      </c>
      <c r="B19" s="3" t="s">
        <v>204</v>
      </c>
      <c r="C19" s="3">
        <v>14.382569999999999</v>
      </c>
      <c r="D19" s="3" t="s">
        <v>200</v>
      </c>
      <c r="E19" s="3" t="s">
        <v>200</v>
      </c>
      <c r="F19" s="3">
        <v>7.5290699999999999</v>
      </c>
      <c r="G19" s="3" t="s">
        <v>200</v>
      </c>
      <c r="H19" s="3" t="s">
        <v>200</v>
      </c>
      <c r="I19" s="3" t="s">
        <v>200</v>
      </c>
      <c r="J19" s="3" t="s">
        <v>200</v>
      </c>
      <c r="K19" s="3" t="s">
        <v>200</v>
      </c>
      <c r="L19" s="3" t="s">
        <v>200</v>
      </c>
      <c r="M19" s="3" t="s">
        <v>200</v>
      </c>
      <c r="N19" s="3"/>
      <c r="O19" s="3"/>
    </row>
    <row r="20" spans="1:15" x14ac:dyDescent="0.25">
      <c r="A20" s="3" t="s">
        <v>198</v>
      </c>
      <c r="B20" s="3" t="s">
        <v>365</v>
      </c>
      <c r="C20" s="3" t="s">
        <v>200</v>
      </c>
      <c r="D20" s="3" t="s">
        <v>200</v>
      </c>
      <c r="E20" s="3">
        <v>3.1202899999999998</v>
      </c>
      <c r="F20" s="3" t="s">
        <v>200</v>
      </c>
      <c r="G20" s="3" t="s">
        <v>200</v>
      </c>
      <c r="H20" s="3" t="s">
        <v>200</v>
      </c>
      <c r="I20" s="3" t="s">
        <v>200</v>
      </c>
      <c r="J20" s="3" t="s">
        <v>200</v>
      </c>
      <c r="K20" s="3" t="s">
        <v>200</v>
      </c>
      <c r="L20" s="3" t="s">
        <v>200</v>
      </c>
      <c r="M20" s="3" t="s">
        <v>200</v>
      </c>
      <c r="N20" s="3"/>
      <c r="O20" s="3"/>
    </row>
    <row r="21" spans="1:15" x14ac:dyDescent="0.25">
      <c r="A21" s="3" t="s">
        <v>198</v>
      </c>
      <c r="B21" s="3" t="s">
        <v>206</v>
      </c>
      <c r="C21" s="3" t="s">
        <v>200</v>
      </c>
      <c r="D21" s="3" t="s">
        <v>200</v>
      </c>
      <c r="E21" s="3" t="s">
        <v>200</v>
      </c>
      <c r="F21" s="3" t="s">
        <v>200</v>
      </c>
      <c r="G21" s="3">
        <v>3.8303400000000001</v>
      </c>
      <c r="H21" s="3" t="s">
        <v>200</v>
      </c>
      <c r="I21" s="3" t="s">
        <v>200</v>
      </c>
      <c r="J21" s="3" t="s">
        <v>200</v>
      </c>
      <c r="K21" s="3" t="s">
        <v>200</v>
      </c>
      <c r="L21" s="3" t="s">
        <v>200</v>
      </c>
      <c r="M21" s="3" t="s">
        <v>200</v>
      </c>
      <c r="N21" s="3"/>
      <c r="O21" s="3"/>
    </row>
    <row r="22" spans="1:15" x14ac:dyDescent="0.25">
      <c r="A22" s="3" t="s">
        <v>207</v>
      </c>
      <c r="B22" s="3" t="s">
        <v>208</v>
      </c>
      <c r="C22" s="3" t="s">
        <v>200</v>
      </c>
      <c r="D22" s="3" t="s">
        <v>200</v>
      </c>
      <c r="E22" s="3">
        <v>7.9718400000000003</v>
      </c>
      <c r="F22" s="3" t="s">
        <v>200</v>
      </c>
      <c r="G22" s="3" t="s">
        <v>200</v>
      </c>
      <c r="H22" s="3" t="s">
        <v>200</v>
      </c>
      <c r="I22" s="3" t="s">
        <v>200</v>
      </c>
      <c r="J22" s="3" t="s">
        <v>200</v>
      </c>
      <c r="K22" s="3" t="s">
        <v>200</v>
      </c>
      <c r="L22" s="3" t="s">
        <v>200</v>
      </c>
      <c r="M22" s="3" t="s">
        <v>200</v>
      </c>
      <c r="N22" s="3"/>
      <c r="O22" s="3"/>
    </row>
    <row r="23" spans="1:15" x14ac:dyDescent="0.25">
      <c r="A23" s="3" t="s">
        <v>207</v>
      </c>
      <c r="B23" s="3" t="s">
        <v>257</v>
      </c>
      <c r="C23" s="3" t="s">
        <v>200</v>
      </c>
      <c r="D23" s="3">
        <v>17.434819999999998</v>
      </c>
      <c r="E23" s="3" t="s">
        <v>200</v>
      </c>
      <c r="F23" s="3" t="s">
        <v>200</v>
      </c>
      <c r="G23" s="3" t="s">
        <v>200</v>
      </c>
      <c r="H23" s="3" t="s">
        <v>200</v>
      </c>
      <c r="I23" s="3">
        <v>8.8017800000000008</v>
      </c>
      <c r="J23" s="3" t="s">
        <v>200</v>
      </c>
      <c r="K23" s="3" t="s">
        <v>200</v>
      </c>
      <c r="L23" s="3" t="s">
        <v>200</v>
      </c>
      <c r="M23" s="3" t="s">
        <v>200</v>
      </c>
      <c r="N23" s="3"/>
      <c r="O23" s="3"/>
    </row>
    <row r="24" spans="1:15" x14ac:dyDescent="0.25">
      <c r="A24" s="3" t="s">
        <v>207</v>
      </c>
      <c r="B24" s="3" t="s">
        <v>210</v>
      </c>
      <c r="C24" s="3" t="s">
        <v>200</v>
      </c>
      <c r="D24" s="3" t="s">
        <v>200</v>
      </c>
      <c r="E24" s="3" t="s">
        <v>200</v>
      </c>
      <c r="F24" s="3" t="s">
        <v>200</v>
      </c>
      <c r="G24" s="3">
        <v>2.0119699999999998</v>
      </c>
      <c r="H24" s="3" t="s">
        <v>200</v>
      </c>
      <c r="I24" s="3" t="s">
        <v>200</v>
      </c>
      <c r="J24" s="3" t="s">
        <v>200</v>
      </c>
      <c r="K24" s="3" t="s">
        <v>200</v>
      </c>
      <c r="L24" s="3" t="s">
        <v>200</v>
      </c>
      <c r="M24" s="3" t="s">
        <v>200</v>
      </c>
      <c r="N24" s="3"/>
      <c r="O24" s="3"/>
    </row>
    <row r="25" spans="1:15" x14ac:dyDescent="0.25">
      <c r="A25" s="3" t="s">
        <v>207</v>
      </c>
      <c r="B25" s="3" t="s">
        <v>211</v>
      </c>
      <c r="C25" s="3" t="s">
        <v>200</v>
      </c>
      <c r="D25" s="3" t="s">
        <v>200</v>
      </c>
      <c r="E25" s="3" t="s">
        <v>200</v>
      </c>
      <c r="F25" s="3" t="s">
        <v>200</v>
      </c>
      <c r="G25" s="3" t="s">
        <v>200</v>
      </c>
      <c r="H25" s="3" t="s">
        <v>200</v>
      </c>
      <c r="I25" s="3" t="s">
        <v>200</v>
      </c>
      <c r="J25" s="3" t="s">
        <v>200</v>
      </c>
      <c r="K25" s="3">
        <v>10.24353</v>
      </c>
      <c r="L25" s="3" t="s">
        <v>200</v>
      </c>
      <c r="M25" s="3" t="s">
        <v>200</v>
      </c>
      <c r="N25" s="3"/>
      <c r="O25" s="3"/>
    </row>
    <row r="26" spans="1:15" x14ac:dyDescent="0.25">
      <c r="A26" s="3" t="s">
        <v>207</v>
      </c>
      <c r="B26" s="3" t="s">
        <v>213</v>
      </c>
      <c r="C26" s="3">
        <v>3.61842</v>
      </c>
      <c r="D26" s="3" t="s">
        <v>200</v>
      </c>
      <c r="E26" s="3" t="s">
        <v>200</v>
      </c>
      <c r="F26" s="3" t="s">
        <v>200</v>
      </c>
      <c r="G26" s="3" t="s">
        <v>200</v>
      </c>
      <c r="H26" s="3">
        <v>5.1687799999999999</v>
      </c>
      <c r="I26" s="3" t="s">
        <v>200</v>
      </c>
      <c r="J26" s="3" t="s">
        <v>200</v>
      </c>
      <c r="K26" s="3" t="s">
        <v>200</v>
      </c>
      <c r="L26" s="3" t="s">
        <v>200</v>
      </c>
      <c r="M26" s="3" t="s">
        <v>200</v>
      </c>
      <c r="N26" s="3"/>
      <c r="O26" s="3"/>
    </row>
    <row r="27" spans="1:15" x14ac:dyDescent="0.25">
      <c r="A27" s="3" t="s">
        <v>207</v>
      </c>
      <c r="B27" s="3" t="s">
        <v>215</v>
      </c>
      <c r="C27" s="3">
        <v>58.092829999999999</v>
      </c>
      <c r="D27" s="3" t="s">
        <v>200</v>
      </c>
      <c r="E27" s="3" t="s">
        <v>200</v>
      </c>
      <c r="F27" s="3" t="s">
        <v>200</v>
      </c>
      <c r="G27" s="3" t="s">
        <v>200</v>
      </c>
      <c r="H27" s="3" t="s">
        <v>200</v>
      </c>
      <c r="I27" s="3" t="s">
        <v>200</v>
      </c>
      <c r="J27" s="3" t="s">
        <v>200</v>
      </c>
      <c r="K27" s="3" t="s">
        <v>200</v>
      </c>
      <c r="L27" s="3" t="s">
        <v>200</v>
      </c>
      <c r="M27" s="3" t="s">
        <v>200</v>
      </c>
      <c r="N27" s="3"/>
      <c r="O27" s="3"/>
    </row>
    <row r="28" spans="1:15" x14ac:dyDescent="0.25">
      <c r="A28" s="3" t="s">
        <v>207</v>
      </c>
      <c r="B28" s="3" t="s">
        <v>261</v>
      </c>
      <c r="C28" s="3" t="s">
        <v>200</v>
      </c>
      <c r="D28" s="3" t="s">
        <v>200</v>
      </c>
      <c r="E28" s="3" t="s">
        <v>200</v>
      </c>
      <c r="F28" s="3" t="s">
        <v>200</v>
      </c>
      <c r="G28" s="3">
        <v>5.8102600000000004</v>
      </c>
      <c r="H28" s="3" t="s">
        <v>200</v>
      </c>
      <c r="I28" s="3" t="s">
        <v>200</v>
      </c>
      <c r="J28" s="3" t="s">
        <v>200</v>
      </c>
      <c r="K28" s="3" t="s">
        <v>200</v>
      </c>
      <c r="L28" s="3" t="s">
        <v>200</v>
      </c>
      <c r="M28" s="3" t="s">
        <v>200</v>
      </c>
      <c r="N28" s="3"/>
      <c r="O28" s="3"/>
    </row>
    <row r="29" spans="1:15" x14ac:dyDescent="0.25">
      <c r="A29" s="3" t="s">
        <v>207</v>
      </c>
      <c r="B29" s="3" t="s">
        <v>216</v>
      </c>
      <c r="C29" s="3" t="s">
        <v>200</v>
      </c>
      <c r="D29" s="3">
        <v>4.8614899999999999</v>
      </c>
      <c r="E29" s="3" t="s">
        <v>200</v>
      </c>
      <c r="F29" s="3" t="s">
        <v>200</v>
      </c>
      <c r="G29" s="3" t="s">
        <v>200</v>
      </c>
      <c r="H29" s="3" t="s">
        <v>200</v>
      </c>
      <c r="I29" s="3">
        <v>6.3860400000000004</v>
      </c>
      <c r="J29" s="3" t="s">
        <v>200</v>
      </c>
      <c r="K29" s="3" t="s">
        <v>200</v>
      </c>
      <c r="L29" s="3" t="s">
        <v>200</v>
      </c>
      <c r="M29" s="3" t="s">
        <v>200</v>
      </c>
      <c r="N29" s="3"/>
      <c r="O29" s="3"/>
    </row>
    <row r="30" spans="1:15" x14ac:dyDescent="0.25">
      <c r="A30" s="3" t="s">
        <v>207</v>
      </c>
      <c r="B30" s="3" t="s">
        <v>217</v>
      </c>
      <c r="C30" s="3">
        <v>8.6364900000000002</v>
      </c>
      <c r="D30" s="3" t="s">
        <v>200</v>
      </c>
      <c r="E30" s="3" t="s">
        <v>200</v>
      </c>
      <c r="F30" s="3" t="s">
        <v>200</v>
      </c>
      <c r="G30" s="3" t="s">
        <v>200</v>
      </c>
      <c r="H30" s="3">
        <v>8.7264099999999996</v>
      </c>
      <c r="I30" s="3" t="s">
        <v>200</v>
      </c>
      <c r="J30" s="3" t="s">
        <v>200</v>
      </c>
      <c r="K30" s="3" t="s">
        <v>200</v>
      </c>
      <c r="L30" s="3" t="s">
        <v>200</v>
      </c>
      <c r="M30" s="3" t="s">
        <v>200</v>
      </c>
      <c r="N30" s="3"/>
      <c r="O30" s="3"/>
    </row>
    <row r="31" spans="1:15" x14ac:dyDescent="0.25">
      <c r="A31" s="3" t="s">
        <v>218</v>
      </c>
      <c r="B31" s="3" t="s">
        <v>246</v>
      </c>
      <c r="C31" s="3" t="s">
        <v>200</v>
      </c>
      <c r="D31" s="3" t="s">
        <v>200</v>
      </c>
      <c r="E31" s="3" t="s">
        <v>200</v>
      </c>
      <c r="F31" s="3">
        <v>1.4945600000000001</v>
      </c>
      <c r="G31" s="3" t="s">
        <v>200</v>
      </c>
      <c r="H31" s="3" t="s">
        <v>200</v>
      </c>
      <c r="I31" s="3" t="s">
        <v>200</v>
      </c>
      <c r="J31" s="3" t="s">
        <v>200</v>
      </c>
      <c r="K31" s="3" t="s">
        <v>200</v>
      </c>
      <c r="L31" s="3" t="s">
        <v>200</v>
      </c>
      <c r="M31" s="3" t="s">
        <v>200</v>
      </c>
      <c r="N31" s="3"/>
      <c r="O31" s="3"/>
    </row>
    <row r="32" spans="1:15" x14ac:dyDescent="0.25">
      <c r="A32" s="3" t="s">
        <v>218</v>
      </c>
      <c r="B32" s="3" t="s">
        <v>219</v>
      </c>
      <c r="C32" s="3" t="s">
        <v>200</v>
      </c>
      <c r="D32" s="3" t="s">
        <v>200</v>
      </c>
      <c r="E32" s="3" t="s">
        <v>200</v>
      </c>
      <c r="F32" s="3" t="s">
        <v>200</v>
      </c>
      <c r="G32" s="3">
        <v>2.4926599999999999</v>
      </c>
      <c r="H32" s="3" t="s">
        <v>200</v>
      </c>
      <c r="I32" s="3" t="s">
        <v>200</v>
      </c>
      <c r="J32" s="3" t="s">
        <v>200</v>
      </c>
      <c r="K32" s="3" t="s">
        <v>200</v>
      </c>
      <c r="L32" s="3" t="s">
        <v>200</v>
      </c>
      <c r="M32" s="3" t="s">
        <v>200</v>
      </c>
      <c r="N32" s="3"/>
      <c r="O32" s="3"/>
    </row>
    <row r="33" spans="1:15" x14ac:dyDescent="0.25">
      <c r="A33" s="3" t="s">
        <v>218</v>
      </c>
      <c r="B33" s="3" t="s">
        <v>247</v>
      </c>
      <c r="C33" s="3" t="s">
        <v>200</v>
      </c>
      <c r="D33" s="3">
        <v>25.67296</v>
      </c>
      <c r="E33" s="3" t="s">
        <v>200</v>
      </c>
      <c r="F33" s="3" t="s">
        <v>200</v>
      </c>
      <c r="G33" s="3" t="s">
        <v>200</v>
      </c>
      <c r="H33" s="3">
        <v>27.102239999999998</v>
      </c>
      <c r="I33" s="3" t="s">
        <v>200</v>
      </c>
      <c r="J33" s="3" t="s">
        <v>200</v>
      </c>
      <c r="K33" s="3" t="s">
        <v>200</v>
      </c>
      <c r="L33" s="3" t="s">
        <v>200</v>
      </c>
      <c r="M33" s="3" t="s">
        <v>200</v>
      </c>
      <c r="N33" s="3"/>
      <c r="O33" s="3"/>
    </row>
    <row r="34" spans="1:15" x14ac:dyDescent="0.25">
      <c r="A34" s="3" t="s">
        <v>218</v>
      </c>
      <c r="B34" s="3" t="s">
        <v>221</v>
      </c>
      <c r="C34" s="3" t="s">
        <v>200</v>
      </c>
      <c r="D34" s="3" t="s">
        <v>200</v>
      </c>
      <c r="E34" s="3">
        <v>0.44452999999999998</v>
      </c>
      <c r="F34" s="3" t="s">
        <v>200</v>
      </c>
      <c r="G34" s="3" t="s">
        <v>200</v>
      </c>
      <c r="H34" s="3" t="s">
        <v>200</v>
      </c>
      <c r="I34" s="3" t="s">
        <v>200</v>
      </c>
      <c r="J34" s="3" t="s">
        <v>200</v>
      </c>
      <c r="K34" s="3">
        <v>3.0506500000000001</v>
      </c>
      <c r="L34" s="3" t="s">
        <v>200</v>
      </c>
      <c r="M34" s="3" t="s">
        <v>200</v>
      </c>
      <c r="N34" s="3"/>
      <c r="O34" s="3"/>
    </row>
    <row r="35" spans="1:15" x14ac:dyDescent="0.25">
      <c r="A35" s="3" t="s">
        <v>222</v>
      </c>
      <c r="B35" s="3" t="s">
        <v>223</v>
      </c>
      <c r="C35" s="3" t="s">
        <v>200</v>
      </c>
      <c r="D35" s="3" t="s">
        <v>200</v>
      </c>
      <c r="E35" s="3" t="s">
        <v>200</v>
      </c>
      <c r="F35" s="3" t="s">
        <v>200</v>
      </c>
      <c r="G35" s="3" t="s">
        <v>200</v>
      </c>
      <c r="H35" s="3">
        <v>14.878310000000001</v>
      </c>
      <c r="I35" s="3" t="s">
        <v>200</v>
      </c>
      <c r="J35" s="3" t="s">
        <v>200</v>
      </c>
      <c r="K35" s="3" t="s">
        <v>200</v>
      </c>
      <c r="L35" s="3" t="s">
        <v>200</v>
      </c>
      <c r="M35" s="3" t="s">
        <v>200</v>
      </c>
      <c r="N35" s="3"/>
      <c r="O35" s="3"/>
    </row>
    <row r="36" spans="1:15" x14ac:dyDescent="0.25">
      <c r="A36" s="3" t="s">
        <v>222</v>
      </c>
      <c r="B36" s="3" t="s">
        <v>225</v>
      </c>
      <c r="C36" s="3">
        <v>1.3673500000000001</v>
      </c>
      <c r="D36" s="3" t="s">
        <v>200</v>
      </c>
      <c r="E36" s="3" t="s">
        <v>200</v>
      </c>
      <c r="F36" s="3" t="s">
        <v>200</v>
      </c>
      <c r="G36" s="3">
        <v>0.64151000000000002</v>
      </c>
      <c r="H36" s="3" t="s">
        <v>200</v>
      </c>
      <c r="I36" s="3" t="s">
        <v>200</v>
      </c>
      <c r="J36" s="3" t="s">
        <v>200</v>
      </c>
      <c r="K36" s="3" t="s">
        <v>200</v>
      </c>
      <c r="L36" s="3" t="s">
        <v>200</v>
      </c>
      <c r="M36" s="3" t="s">
        <v>200</v>
      </c>
      <c r="N36" s="3"/>
      <c r="O36" s="3"/>
    </row>
    <row r="37" spans="1:15" x14ac:dyDescent="0.25">
      <c r="A37" s="3" t="s">
        <v>222</v>
      </c>
      <c r="B37" s="3" t="s">
        <v>226</v>
      </c>
      <c r="C37" s="3" t="s">
        <v>200</v>
      </c>
      <c r="D37" s="3" t="s">
        <v>200</v>
      </c>
      <c r="E37" s="3" t="s">
        <v>200</v>
      </c>
      <c r="F37" s="3" t="s">
        <v>200</v>
      </c>
      <c r="G37" s="3">
        <v>2.2188099999999999</v>
      </c>
      <c r="H37" s="3" t="s">
        <v>200</v>
      </c>
      <c r="I37" s="3" t="s">
        <v>200</v>
      </c>
      <c r="J37" s="3" t="s">
        <v>200</v>
      </c>
      <c r="K37" s="3">
        <v>2.8962500000000002</v>
      </c>
      <c r="L37" s="3" t="s">
        <v>200</v>
      </c>
      <c r="M37" s="3" t="s">
        <v>200</v>
      </c>
      <c r="N37" s="3"/>
      <c r="O37" s="3"/>
    </row>
    <row r="38" spans="1:15" x14ac:dyDescent="0.25">
      <c r="A38" s="3" t="s">
        <v>222</v>
      </c>
      <c r="B38" s="3" t="s">
        <v>248</v>
      </c>
      <c r="C38" s="3">
        <v>4.8968400000000001</v>
      </c>
      <c r="D38" s="3" t="s">
        <v>200</v>
      </c>
      <c r="E38" s="3" t="s">
        <v>200</v>
      </c>
      <c r="F38" s="3" t="s">
        <v>200</v>
      </c>
      <c r="G38" s="3" t="s">
        <v>200</v>
      </c>
      <c r="H38" s="3" t="s">
        <v>200</v>
      </c>
      <c r="I38" s="3">
        <v>1.76387</v>
      </c>
      <c r="J38" s="3" t="s">
        <v>200</v>
      </c>
      <c r="K38" s="3" t="s">
        <v>200</v>
      </c>
      <c r="L38" s="3" t="s">
        <v>200</v>
      </c>
      <c r="M38" s="3" t="s">
        <v>200</v>
      </c>
      <c r="N38" s="3"/>
      <c r="O38" s="3"/>
    </row>
    <row r="39" spans="1:15" x14ac:dyDescent="0.25">
      <c r="A39" s="3" t="s">
        <v>222</v>
      </c>
      <c r="B39" s="3" t="s">
        <v>249</v>
      </c>
      <c r="C39" s="3" t="s">
        <v>200</v>
      </c>
      <c r="D39" s="3">
        <v>12.1317</v>
      </c>
      <c r="E39" s="3" t="s">
        <v>200</v>
      </c>
      <c r="F39" s="3" t="s">
        <v>200</v>
      </c>
      <c r="G39" s="3" t="s">
        <v>200</v>
      </c>
      <c r="H39" s="3" t="s">
        <v>200</v>
      </c>
      <c r="I39" s="3" t="s">
        <v>200</v>
      </c>
      <c r="J39" s="3" t="s">
        <v>200</v>
      </c>
      <c r="K39" s="3" t="s">
        <v>200</v>
      </c>
      <c r="L39" s="3" t="s">
        <v>200</v>
      </c>
      <c r="M39" s="3" t="s">
        <v>200</v>
      </c>
      <c r="N39" s="3"/>
      <c r="O39" s="3"/>
    </row>
    <row r="40" spans="1:15" x14ac:dyDescent="0.25">
      <c r="A40" s="3" t="s">
        <v>222</v>
      </c>
      <c r="B40" s="3" t="s">
        <v>250</v>
      </c>
      <c r="C40" s="3" t="s">
        <v>200</v>
      </c>
      <c r="D40" s="3" t="s">
        <v>200</v>
      </c>
      <c r="E40" s="3" t="s">
        <v>200</v>
      </c>
      <c r="F40" s="3">
        <v>2.6168800000000001</v>
      </c>
      <c r="G40" s="3" t="s">
        <v>200</v>
      </c>
      <c r="H40" s="3" t="s">
        <v>200</v>
      </c>
      <c r="I40" s="3" t="s">
        <v>200</v>
      </c>
      <c r="J40" s="3" t="s">
        <v>200</v>
      </c>
      <c r="K40" s="3" t="s">
        <v>200</v>
      </c>
      <c r="L40" s="3" t="s">
        <v>200</v>
      </c>
      <c r="M40" s="3" t="s">
        <v>200</v>
      </c>
      <c r="N40" s="3"/>
      <c r="O40" s="3"/>
    </row>
    <row r="41" spans="1:15" x14ac:dyDescent="0.25">
      <c r="A41" s="3" t="s">
        <v>222</v>
      </c>
      <c r="B41" s="3" t="s">
        <v>266</v>
      </c>
      <c r="C41" s="3" t="s">
        <v>200</v>
      </c>
      <c r="D41" s="3" t="s">
        <v>200</v>
      </c>
      <c r="E41" s="3" t="s">
        <v>200</v>
      </c>
      <c r="F41" s="3" t="s">
        <v>200</v>
      </c>
      <c r="G41" s="3" t="s">
        <v>200</v>
      </c>
      <c r="H41" s="3" t="s">
        <v>200</v>
      </c>
      <c r="I41" s="3">
        <v>0.79896999999999996</v>
      </c>
      <c r="J41" s="3" t="s">
        <v>200</v>
      </c>
      <c r="K41" s="3" t="s">
        <v>200</v>
      </c>
      <c r="L41" s="3" t="s">
        <v>200</v>
      </c>
      <c r="M41" s="3" t="s">
        <v>200</v>
      </c>
      <c r="N41" s="3"/>
      <c r="O41" s="3"/>
    </row>
    <row r="42" spans="1:15" x14ac:dyDescent="0.25">
      <c r="A42" s="3" t="s">
        <v>222</v>
      </c>
      <c r="B42" s="3" t="s">
        <v>251</v>
      </c>
      <c r="C42" s="3" t="s">
        <v>200</v>
      </c>
      <c r="D42" s="3" t="s">
        <v>200</v>
      </c>
      <c r="E42" s="3" t="s">
        <v>200</v>
      </c>
      <c r="F42" s="3">
        <v>7.6821599999999997</v>
      </c>
      <c r="G42" s="3" t="s">
        <v>200</v>
      </c>
      <c r="H42" s="3" t="s">
        <v>200</v>
      </c>
      <c r="I42" s="3" t="s">
        <v>200</v>
      </c>
      <c r="J42" s="3" t="s">
        <v>200</v>
      </c>
      <c r="K42" s="3">
        <v>8.2323199999999996</v>
      </c>
      <c r="L42" s="3" t="s">
        <v>200</v>
      </c>
      <c r="M42" s="3" t="s">
        <v>200</v>
      </c>
      <c r="N42" s="3"/>
      <c r="O42" s="3"/>
    </row>
    <row r="43" spans="1:15" x14ac:dyDescent="0.25">
      <c r="A43" s="3" t="s">
        <v>222</v>
      </c>
      <c r="B43" s="3" t="s">
        <v>227</v>
      </c>
      <c r="C43" s="3">
        <v>3.0571100000000002</v>
      </c>
      <c r="D43" s="3" t="s">
        <v>200</v>
      </c>
      <c r="E43" s="3" t="s">
        <v>200</v>
      </c>
      <c r="F43" s="3" t="s">
        <v>200</v>
      </c>
      <c r="G43" s="3" t="s">
        <v>200</v>
      </c>
      <c r="H43" s="3">
        <v>1.5149999999999999</v>
      </c>
      <c r="I43" s="3" t="s">
        <v>200</v>
      </c>
      <c r="J43" s="3" t="s">
        <v>200</v>
      </c>
      <c r="K43" s="3" t="s">
        <v>200</v>
      </c>
      <c r="L43" s="3">
        <v>4.4198599999999999</v>
      </c>
      <c r="M43" s="3" t="s">
        <v>200</v>
      </c>
      <c r="N43" s="3"/>
      <c r="O43" s="3"/>
    </row>
    <row r="44" spans="1:15" x14ac:dyDescent="0.25">
      <c r="A44" s="3" t="s">
        <v>228</v>
      </c>
      <c r="B44" s="3" t="s">
        <v>229</v>
      </c>
      <c r="C44" s="3" t="s">
        <v>200</v>
      </c>
      <c r="D44" s="3">
        <v>19.3477</v>
      </c>
      <c r="E44" s="3" t="s">
        <v>200</v>
      </c>
      <c r="F44" s="3" t="s">
        <v>200</v>
      </c>
      <c r="G44" s="3">
        <v>16.554729999999999</v>
      </c>
      <c r="H44" s="3" t="s">
        <v>200</v>
      </c>
      <c r="I44" s="3" t="s">
        <v>200</v>
      </c>
      <c r="J44" s="3" t="s">
        <v>200</v>
      </c>
      <c r="K44" s="3">
        <v>23.797740000000001</v>
      </c>
      <c r="L44" s="3" t="s">
        <v>200</v>
      </c>
      <c r="M44" s="3" t="s">
        <v>200</v>
      </c>
      <c r="N44" s="3"/>
      <c r="O44" s="3"/>
    </row>
    <row r="45" spans="1:15" x14ac:dyDescent="0.25">
      <c r="A45" s="3" t="s">
        <v>228</v>
      </c>
      <c r="B45" s="3" t="s">
        <v>230</v>
      </c>
      <c r="C45" s="3">
        <v>19.68722</v>
      </c>
      <c r="D45" s="3" t="s">
        <v>200</v>
      </c>
      <c r="E45" s="3" t="s">
        <v>200</v>
      </c>
      <c r="F45" s="3" t="s">
        <v>200</v>
      </c>
      <c r="G45" s="3" t="s">
        <v>200</v>
      </c>
      <c r="H45" s="3" t="s">
        <v>200</v>
      </c>
      <c r="I45" s="3" t="s">
        <v>200</v>
      </c>
      <c r="J45" s="3" t="s">
        <v>200</v>
      </c>
      <c r="K45" s="3" t="s">
        <v>200</v>
      </c>
      <c r="L45" s="3" t="s">
        <v>200</v>
      </c>
      <c r="M45" s="3" t="s">
        <v>200</v>
      </c>
      <c r="N45" s="3"/>
      <c r="O45" s="3"/>
    </row>
    <row r="46" spans="1:15" x14ac:dyDescent="0.25">
      <c r="A46" s="3" t="s">
        <v>228</v>
      </c>
      <c r="B46" s="3" t="s">
        <v>232</v>
      </c>
      <c r="C46" s="3" t="s">
        <v>200</v>
      </c>
      <c r="D46" s="3" t="s">
        <v>200</v>
      </c>
      <c r="E46" s="3">
        <v>25.616389999999999</v>
      </c>
      <c r="F46" s="3" t="s">
        <v>200</v>
      </c>
      <c r="G46" s="3" t="s">
        <v>200</v>
      </c>
      <c r="H46" s="3" t="s">
        <v>200</v>
      </c>
      <c r="I46" s="3">
        <v>18.195360000000001</v>
      </c>
      <c r="J46" s="3" t="s">
        <v>200</v>
      </c>
      <c r="K46" s="3" t="s">
        <v>200</v>
      </c>
      <c r="L46" s="3" t="s">
        <v>200</v>
      </c>
      <c r="M46" s="3" t="s">
        <v>200</v>
      </c>
      <c r="N46" s="3"/>
      <c r="O46" s="3"/>
    </row>
    <row r="47" spans="1:15" x14ac:dyDescent="0.25">
      <c r="A47" s="3" t="s">
        <v>228</v>
      </c>
      <c r="B47" s="3" t="s">
        <v>233</v>
      </c>
      <c r="C47" s="3">
        <v>18.464649999999999</v>
      </c>
      <c r="D47" s="3" t="s">
        <v>200</v>
      </c>
      <c r="E47" s="3" t="s">
        <v>200</v>
      </c>
      <c r="F47" s="3">
        <v>18.15099</v>
      </c>
      <c r="G47" s="3" t="s">
        <v>200</v>
      </c>
      <c r="H47" s="3" t="s">
        <v>200</v>
      </c>
      <c r="I47" s="3" t="s">
        <v>200</v>
      </c>
      <c r="J47" s="3" t="s">
        <v>200</v>
      </c>
      <c r="K47" s="3">
        <v>11.265980000000001</v>
      </c>
      <c r="L47" s="3" t="s">
        <v>200</v>
      </c>
      <c r="M47" s="3" t="s">
        <v>200</v>
      </c>
      <c r="N47" s="3"/>
      <c r="O47" s="3"/>
    </row>
    <row r="48" spans="1:15" x14ac:dyDescent="0.25">
      <c r="A48" s="3" t="s">
        <v>228</v>
      </c>
      <c r="B48" s="3" t="s">
        <v>234</v>
      </c>
      <c r="C48" s="3" t="s">
        <v>200</v>
      </c>
      <c r="D48" s="3" t="s">
        <v>200</v>
      </c>
      <c r="E48" s="3" t="s">
        <v>200</v>
      </c>
      <c r="F48" s="3" t="s">
        <v>200</v>
      </c>
      <c r="G48" s="3">
        <v>16.19258</v>
      </c>
      <c r="H48" s="3" t="s">
        <v>200</v>
      </c>
      <c r="I48" s="3" t="s">
        <v>200</v>
      </c>
      <c r="J48" s="3" t="s">
        <v>200</v>
      </c>
      <c r="K48" s="3">
        <v>4.5243399999999996</v>
      </c>
      <c r="L48" s="3" t="s">
        <v>200</v>
      </c>
      <c r="M48" s="3" t="s">
        <v>200</v>
      </c>
      <c r="N48" s="3"/>
      <c r="O48" s="3"/>
    </row>
    <row r="49" spans="1:15" x14ac:dyDescent="0.25">
      <c r="A49" s="3" t="s">
        <v>228</v>
      </c>
      <c r="B49" s="3" t="s">
        <v>252</v>
      </c>
      <c r="C49" s="3" t="s">
        <v>200</v>
      </c>
      <c r="D49" s="3" t="s">
        <v>200</v>
      </c>
      <c r="E49" s="3">
        <v>19.600300000000001</v>
      </c>
      <c r="F49" s="3" t="s">
        <v>200</v>
      </c>
      <c r="G49" s="3" t="s">
        <v>200</v>
      </c>
      <c r="H49" s="3" t="s">
        <v>200</v>
      </c>
      <c r="I49" s="3">
        <v>16.278310000000001</v>
      </c>
      <c r="J49" s="3" t="s">
        <v>200</v>
      </c>
      <c r="K49" s="3">
        <v>16.892160000000001</v>
      </c>
      <c r="L49" s="3" t="s">
        <v>200</v>
      </c>
      <c r="M49" s="3" t="s">
        <v>200</v>
      </c>
      <c r="N49" s="3"/>
      <c r="O49" s="3"/>
    </row>
    <row r="50" spans="1:15" x14ac:dyDescent="0.25">
      <c r="A50" s="3" t="s">
        <v>228</v>
      </c>
      <c r="B50" s="3" t="s">
        <v>235</v>
      </c>
      <c r="C50" s="3" t="s">
        <v>200</v>
      </c>
      <c r="D50" s="3" t="s">
        <v>200</v>
      </c>
      <c r="E50" s="3" t="s">
        <v>200</v>
      </c>
      <c r="F50" s="3" t="s">
        <v>200</v>
      </c>
      <c r="G50" s="3">
        <v>12.12997</v>
      </c>
      <c r="H50" s="3" t="s">
        <v>200</v>
      </c>
      <c r="I50" s="3" t="s">
        <v>200</v>
      </c>
      <c r="J50" s="3" t="s">
        <v>200</v>
      </c>
      <c r="K50" s="3" t="s">
        <v>200</v>
      </c>
      <c r="L50" s="3" t="s">
        <v>200</v>
      </c>
      <c r="M50" s="3" t="s">
        <v>200</v>
      </c>
      <c r="N50" s="3"/>
      <c r="O50" s="3"/>
    </row>
    <row r="51" spans="1:15" x14ac:dyDescent="0.25">
      <c r="A51" s="3" t="s">
        <v>228</v>
      </c>
      <c r="B51" s="3" t="s">
        <v>236</v>
      </c>
      <c r="C51" s="3" t="s">
        <v>200</v>
      </c>
      <c r="D51" s="3" t="s">
        <v>200</v>
      </c>
      <c r="E51" s="3" t="s">
        <v>200</v>
      </c>
      <c r="F51" s="3">
        <v>13.31006</v>
      </c>
      <c r="G51" s="3" t="s">
        <v>200</v>
      </c>
      <c r="H51" s="3" t="s">
        <v>200</v>
      </c>
      <c r="I51" s="3" t="s">
        <v>200</v>
      </c>
      <c r="J51" s="3" t="s">
        <v>200</v>
      </c>
      <c r="K51" s="3" t="s">
        <v>200</v>
      </c>
      <c r="L51" s="3" t="s">
        <v>200</v>
      </c>
      <c r="M51" s="3" t="s">
        <v>200</v>
      </c>
      <c r="N51" s="3"/>
      <c r="O51" s="3"/>
    </row>
    <row r="52" spans="1:15" x14ac:dyDescent="0.25">
      <c r="A52" s="3" t="s">
        <v>228</v>
      </c>
      <c r="B52" s="3" t="s">
        <v>237</v>
      </c>
      <c r="C52" s="3" t="s">
        <v>200</v>
      </c>
      <c r="D52" s="3" t="s">
        <v>200</v>
      </c>
      <c r="E52" s="3" t="s">
        <v>200</v>
      </c>
      <c r="F52" s="3">
        <v>19.71425</v>
      </c>
      <c r="G52" s="3" t="s">
        <v>200</v>
      </c>
      <c r="H52" s="3">
        <v>18.81719</v>
      </c>
      <c r="I52" s="3" t="s">
        <v>200</v>
      </c>
      <c r="J52" s="3" t="s">
        <v>200</v>
      </c>
      <c r="K52" s="3">
        <v>22.473230000000001</v>
      </c>
      <c r="L52" s="3" t="s">
        <v>200</v>
      </c>
      <c r="M52" s="3" t="s">
        <v>200</v>
      </c>
      <c r="N52" s="3"/>
      <c r="O52" s="3"/>
    </row>
    <row r="53" spans="1:15" x14ac:dyDescent="0.25">
      <c r="A53" s="3" t="s">
        <v>228</v>
      </c>
      <c r="B53" s="3" t="s">
        <v>238</v>
      </c>
      <c r="C53" s="3" t="s">
        <v>200</v>
      </c>
      <c r="D53" s="3" t="s">
        <v>200</v>
      </c>
      <c r="E53" s="3">
        <v>18.34995</v>
      </c>
      <c r="F53" s="3" t="s">
        <v>200</v>
      </c>
      <c r="G53" s="3" t="s">
        <v>200</v>
      </c>
      <c r="H53" s="3" t="s">
        <v>200</v>
      </c>
      <c r="I53" s="3" t="s">
        <v>200</v>
      </c>
      <c r="J53" s="3" t="s">
        <v>200</v>
      </c>
      <c r="K53" s="3" t="s">
        <v>200</v>
      </c>
      <c r="L53" s="3" t="s">
        <v>200</v>
      </c>
      <c r="M53" s="3" t="s">
        <v>200</v>
      </c>
      <c r="N53" s="3"/>
      <c r="O53" s="3"/>
    </row>
    <row r="54" spans="1:15" x14ac:dyDescent="0.25">
      <c r="A54" s="3" t="s">
        <v>228</v>
      </c>
      <c r="B54" s="3" t="s">
        <v>253</v>
      </c>
      <c r="C54" s="3" t="s">
        <v>200</v>
      </c>
      <c r="D54" s="3">
        <v>7.3863300000000001</v>
      </c>
      <c r="E54" s="3" t="s">
        <v>200</v>
      </c>
      <c r="F54" s="3">
        <v>10.116949999999999</v>
      </c>
      <c r="G54" s="3" t="s">
        <v>200</v>
      </c>
      <c r="H54" s="3" t="s">
        <v>200</v>
      </c>
      <c r="I54" s="3">
        <v>11.680400000000001</v>
      </c>
      <c r="J54" s="3" t="s">
        <v>200</v>
      </c>
      <c r="K54" s="3">
        <v>11.45965</v>
      </c>
      <c r="L54" s="3" t="s">
        <v>200</v>
      </c>
      <c r="M54" s="3" t="s">
        <v>200</v>
      </c>
      <c r="N54" s="3"/>
      <c r="O54" s="3"/>
    </row>
    <row r="55" spans="1:15" x14ac:dyDescent="0.25">
      <c r="A55" s="3" t="s">
        <v>228</v>
      </c>
      <c r="B55" s="3" t="s">
        <v>239</v>
      </c>
      <c r="C55" s="3" t="s">
        <v>200</v>
      </c>
      <c r="D55" s="3">
        <v>22.72992</v>
      </c>
      <c r="E55" s="3" t="s">
        <v>200</v>
      </c>
      <c r="F55" s="3" t="s">
        <v>200</v>
      </c>
      <c r="G55" s="3" t="s">
        <v>200</v>
      </c>
      <c r="H55" s="3" t="s">
        <v>200</v>
      </c>
      <c r="I55" s="3">
        <v>18.064679999999999</v>
      </c>
      <c r="J55" s="3">
        <v>14.03744</v>
      </c>
      <c r="K55" s="3" t="s">
        <v>200</v>
      </c>
      <c r="L55" s="3" t="s">
        <v>200</v>
      </c>
      <c r="M55" s="3" t="s">
        <v>200</v>
      </c>
      <c r="N55" s="3"/>
      <c r="O55" s="3"/>
    </row>
    <row r="56" spans="1:15" x14ac:dyDescent="0.25">
      <c r="A56" s="3" t="s">
        <v>228</v>
      </c>
      <c r="B56" s="3" t="s">
        <v>240</v>
      </c>
      <c r="C56" s="3" t="s">
        <v>200</v>
      </c>
      <c r="D56" s="3" t="s">
        <v>200</v>
      </c>
      <c r="E56" s="3" t="s">
        <v>200</v>
      </c>
      <c r="F56" s="3">
        <v>11.48043</v>
      </c>
      <c r="G56" s="3" t="s">
        <v>200</v>
      </c>
      <c r="H56" s="3" t="s">
        <v>200</v>
      </c>
      <c r="I56" s="3" t="s">
        <v>200</v>
      </c>
      <c r="J56" s="3">
        <v>7.7084999999999999</v>
      </c>
      <c r="K56" s="3" t="s">
        <v>200</v>
      </c>
      <c r="L56" s="3" t="s">
        <v>200</v>
      </c>
      <c r="M56" s="3" t="s">
        <v>200</v>
      </c>
      <c r="N56" s="3"/>
      <c r="O56" s="3"/>
    </row>
    <row r="57" spans="1:15" x14ac:dyDescent="0.25">
      <c r="A57" s="3" t="s">
        <v>228</v>
      </c>
      <c r="B57" s="3" t="s">
        <v>241</v>
      </c>
      <c r="C57" s="3">
        <v>7.72098</v>
      </c>
      <c r="D57" s="3" t="s">
        <v>200</v>
      </c>
      <c r="E57" s="3" t="s">
        <v>200</v>
      </c>
      <c r="F57" s="3" t="s">
        <v>200</v>
      </c>
      <c r="G57" s="3">
        <v>3.5501999999999998</v>
      </c>
      <c r="H57" s="3" t="s">
        <v>200</v>
      </c>
      <c r="I57" s="3" t="s">
        <v>200</v>
      </c>
      <c r="J57" s="3">
        <v>3.7483900000000001</v>
      </c>
      <c r="K57" s="3" t="s">
        <v>200</v>
      </c>
      <c r="L57" s="3" t="s">
        <v>200</v>
      </c>
      <c r="M57" s="3" t="s">
        <v>200</v>
      </c>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356</v>
      </c>
    </row>
    <row r="5" spans="1:15" ht="21" x14ac:dyDescent="0.35">
      <c r="A5" s="7" t="s">
        <v>180</v>
      </c>
    </row>
    <row r="6" spans="1:15" x14ac:dyDescent="0.25">
      <c r="A6" t="s">
        <v>311</v>
      </c>
    </row>
    <row r="7" spans="1:15" x14ac:dyDescent="0.25">
      <c r="A7" t="s">
        <v>357</v>
      </c>
    </row>
    <row r="8" spans="1:15" x14ac:dyDescent="0.25">
      <c r="A8" t="s">
        <v>363</v>
      </c>
    </row>
    <row r="9" spans="1:15" x14ac:dyDescent="0.25">
      <c r="A9" t="s">
        <v>367</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16.45851</v>
      </c>
      <c r="D14" s="3" t="s">
        <v>200</v>
      </c>
      <c r="E14" s="3" t="s">
        <v>200</v>
      </c>
      <c r="F14" s="3" t="s">
        <v>200</v>
      </c>
      <c r="G14" s="3" t="s">
        <v>200</v>
      </c>
      <c r="H14" s="3" t="s">
        <v>200</v>
      </c>
      <c r="I14" s="3" t="s">
        <v>200</v>
      </c>
      <c r="J14" s="3">
        <v>17.816990000000001</v>
      </c>
      <c r="K14" s="3" t="s">
        <v>200</v>
      </c>
      <c r="L14" s="3" t="s">
        <v>200</v>
      </c>
      <c r="M14" s="3" t="s">
        <v>200</v>
      </c>
      <c r="N14" s="3"/>
      <c r="O14" s="3"/>
    </row>
    <row r="15" spans="1:15" x14ac:dyDescent="0.25">
      <c r="A15" s="3" t="s">
        <v>198</v>
      </c>
      <c r="B15" s="3" t="s">
        <v>201</v>
      </c>
      <c r="C15" s="3" t="s">
        <v>200</v>
      </c>
      <c r="D15" s="3">
        <v>25.7683</v>
      </c>
      <c r="E15" s="3" t="s">
        <v>200</v>
      </c>
      <c r="F15" s="3" t="s">
        <v>200</v>
      </c>
      <c r="G15" s="3">
        <v>25.565539999999999</v>
      </c>
      <c r="H15" s="3" t="s">
        <v>200</v>
      </c>
      <c r="I15" s="3" t="s">
        <v>200</v>
      </c>
      <c r="J15" s="3" t="s">
        <v>200</v>
      </c>
      <c r="K15" s="3" t="s">
        <v>200</v>
      </c>
      <c r="L15" s="3" t="s">
        <v>200</v>
      </c>
      <c r="M15" s="3" t="s">
        <v>200</v>
      </c>
      <c r="N15" s="3"/>
      <c r="O15" s="3"/>
    </row>
    <row r="16" spans="1:15" x14ac:dyDescent="0.25">
      <c r="A16" s="3" t="s">
        <v>198</v>
      </c>
      <c r="B16" s="3" t="s">
        <v>265</v>
      </c>
      <c r="C16" s="3">
        <v>41.64846</v>
      </c>
      <c r="D16" s="3" t="s">
        <v>200</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v>58.24532</v>
      </c>
      <c r="H17" s="3" t="s">
        <v>200</v>
      </c>
      <c r="I17" s="3" t="s">
        <v>200</v>
      </c>
      <c r="J17" s="3" t="s">
        <v>200</v>
      </c>
      <c r="K17" s="3" t="s">
        <v>200</v>
      </c>
      <c r="L17" s="3" t="s">
        <v>200</v>
      </c>
      <c r="M17" s="3" t="s">
        <v>200</v>
      </c>
      <c r="N17" s="3"/>
      <c r="O17" s="3"/>
    </row>
    <row r="18" spans="1:15" x14ac:dyDescent="0.25">
      <c r="A18" s="3" t="s">
        <v>198</v>
      </c>
      <c r="B18" s="3" t="s">
        <v>203</v>
      </c>
      <c r="C18" s="3" t="s">
        <v>200</v>
      </c>
      <c r="D18" s="3" t="s">
        <v>200</v>
      </c>
      <c r="E18" s="3">
        <v>5.2135300000000004</v>
      </c>
      <c r="F18" s="3" t="s">
        <v>200</v>
      </c>
      <c r="G18" s="3" t="s">
        <v>200</v>
      </c>
      <c r="H18" s="3">
        <v>5.5050600000000003</v>
      </c>
      <c r="I18" s="3" t="s">
        <v>200</v>
      </c>
      <c r="J18" s="3" t="s">
        <v>200</v>
      </c>
      <c r="K18" s="3" t="s">
        <v>200</v>
      </c>
      <c r="L18" s="3" t="s">
        <v>200</v>
      </c>
      <c r="M18" s="3" t="s">
        <v>200</v>
      </c>
      <c r="N18" s="3"/>
      <c r="O18" s="3"/>
    </row>
    <row r="19" spans="1:15" x14ac:dyDescent="0.25">
      <c r="A19" s="3" t="s">
        <v>198</v>
      </c>
      <c r="B19" s="3" t="s">
        <v>204</v>
      </c>
      <c r="C19" s="3">
        <v>34.624659999999999</v>
      </c>
      <c r="D19" s="3" t="s">
        <v>200</v>
      </c>
      <c r="E19" s="3" t="s">
        <v>200</v>
      </c>
      <c r="F19" s="3">
        <v>17.99804</v>
      </c>
      <c r="G19" s="3" t="s">
        <v>200</v>
      </c>
      <c r="H19" s="3" t="s">
        <v>200</v>
      </c>
      <c r="I19" s="3" t="s">
        <v>200</v>
      </c>
      <c r="J19" s="3" t="s">
        <v>200</v>
      </c>
      <c r="K19" s="3" t="s">
        <v>200</v>
      </c>
      <c r="L19" s="3" t="s">
        <v>200</v>
      </c>
      <c r="M19" s="3" t="s">
        <v>200</v>
      </c>
      <c r="N19" s="3"/>
      <c r="O19" s="3"/>
    </row>
    <row r="20" spans="1:15" x14ac:dyDescent="0.25">
      <c r="A20" s="3" t="s">
        <v>198</v>
      </c>
      <c r="B20" s="3" t="s">
        <v>365</v>
      </c>
      <c r="C20" s="3" t="s">
        <v>200</v>
      </c>
      <c r="D20" s="3" t="s">
        <v>200</v>
      </c>
      <c r="E20" s="3">
        <v>5.1420300000000001</v>
      </c>
      <c r="F20" s="3" t="s">
        <v>200</v>
      </c>
      <c r="G20" s="3" t="s">
        <v>200</v>
      </c>
      <c r="H20" s="3" t="s">
        <v>200</v>
      </c>
      <c r="I20" s="3" t="s">
        <v>200</v>
      </c>
      <c r="J20" s="3" t="s">
        <v>200</v>
      </c>
      <c r="K20" s="3" t="s">
        <v>200</v>
      </c>
      <c r="L20" s="3" t="s">
        <v>200</v>
      </c>
      <c r="M20" s="3" t="s">
        <v>200</v>
      </c>
      <c r="N20" s="3"/>
      <c r="O20" s="3"/>
    </row>
    <row r="21" spans="1:15" x14ac:dyDescent="0.25">
      <c r="A21" s="3" t="s">
        <v>198</v>
      </c>
      <c r="B21" s="3" t="s">
        <v>206</v>
      </c>
      <c r="C21" s="3" t="s">
        <v>200</v>
      </c>
      <c r="D21" s="3" t="s">
        <v>200</v>
      </c>
      <c r="E21" s="3" t="s">
        <v>200</v>
      </c>
      <c r="F21" s="3" t="s">
        <v>200</v>
      </c>
      <c r="G21" s="3">
        <v>2.8115899999999998</v>
      </c>
      <c r="H21" s="3" t="s">
        <v>200</v>
      </c>
      <c r="I21" s="3" t="s">
        <v>200</v>
      </c>
      <c r="J21" s="3" t="s">
        <v>200</v>
      </c>
      <c r="K21" s="3" t="s">
        <v>200</v>
      </c>
      <c r="L21" s="3" t="s">
        <v>200</v>
      </c>
      <c r="M21" s="3" t="s">
        <v>200</v>
      </c>
      <c r="N21" s="3"/>
      <c r="O21" s="3"/>
    </row>
    <row r="22" spans="1:15" x14ac:dyDescent="0.25">
      <c r="A22" s="3" t="s">
        <v>207</v>
      </c>
      <c r="B22" s="3" t="s">
        <v>208</v>
      </c>
      <c r="C22" s="3" t="s">
        <v>200</v>
      </c>
      <c r="D22" s="3" t="s">
        <v>200</v>
      </c>
      <c r="E22" s="3">
        <v>17.665590000000002</v>
      </c>
      <c r="F22" s="3" t="s">
        <v>200</v>
      </c>
      <c r="G22" s="3" t="s">
        <v>200</v>
      </c>
      <c r="H22" s="3" t="s">
        <v>200</v>
      </c>
      <c r="I22" s="3" t="s">
        <v>200</v>
      </c>
      <c r="J22" s="3" t="s">
        <v>200</v>
      </c>
      <c r="K22" s="3" t="s">
        <v>200</v>
      </c>
      <c r="L22" s="3" t="s">
        <v>200</v>
      </c>
      <c r="M22" s="3" t="s">
        <v>200</v>
      </c>
      <c r="N22" s="3"/>
      <c r="O22" s="3"/>
    </row>
    <row r="23" spans="1:15" x14ac:dyDescent="0.25">
      <c r="A23" s="3" t="s">
        <v>207</v>
      </c>
      <c r="B23" s="3" t="s">
        <v>257</v>
      </c>
      <c r="C23" s="3" t="s">
        <v>200</v>
      </c>
      <c r="D23" s="3">
        <v>41.22298</v>
      </c>
      <c r="E23" s="3" t="s">
        <v>200</v>
      </c>
      <c r="F23" s="3" t="s">
        <v>200</v>
      </c>
      <c r="G23" s="3" t="s">
        <v>200</v>
      </c>
      <c r="H23" s="3" t="s">
        <v>200</v>
      </c>
      <c r="I23" s="3">
        <v>25.89902</v>
      </c>
      <c r="J23" s="3" t="s">
        <v>200</v>
      </c>
      <c r="K23" s="3" t="s">
        <v>200</v>
      </c>
      <c r="L23" s="3" t="s">
        <v>200</v>
      </c>
      <c r="M23" s="3" t="s">
        <v>200</v>
      </c>
      <c r="N23" s="3"/>
      <c r="O23" s="3"/>
    </row>
    <row r="24" spans="1:15" x14ac:dyDescent="0.25">
      <c r="A24" s="3" t="s">
        <v>207</v>
      </c>
      <c r="B24" s="3" t="s">
        <v>210</v>
      </c>
      <c r="C24" s="3" t="s">
        <v>200</v>
      </c>
      <c r="D24" s="3" t="s">
        <v>200</v>
      </c>
      <c r="E24" s="3" t="s">
        <v>200</v>
      </c>
      <c r="F24" s="3" t="s">
        <v>200</v>
      </c>
      <c r="G24" s="3">
        <v>5.1013900000000003</v>
      </c>
      <c r="H24" s="3" t="s">
        <v>200</v>
      </c>
      <c r="I24" s="3" t="s">
        <v>200</v>
      </c>
      <c r="J24" s="3" t="s">
        <v>200</v>
      </c>
      <c r="K24" s="3" t="s">
        <v>200</v>
      </c>
      <c r="L24" s="3" t="s">
        <v>200</v>
      </c>
      <c r="M24" s="3" t="s">
        <v>200</v>
      </c>
      <c r="N24" s="3"/>
      <c r="O24" s="3"/>
    </row>
    <row r="25" spans="1:15" x14ac:dyDescent="0.25">
      <c r="A25" s="3" t="s">
        <v>207</v>
      </c>
      <c r="B25" s="3" t="s">
        <v>211</v>
      </c>
      <c r="C25" s="3" t="s">
        <v>200</v>
      </c>
      <c r="D25" s="3" t="s">
        <v>200</v>
      </c>
      <c r="E25" s="3" t="s">
        <v>200</v>
      </c>
      <c r="F25" s="3" t="s">
        <v>200</v>
      </c>
      <c r="G25" s="3" t="s">
        <v>200</v>
      </c>
      <c r="H25" s="3" t="s">
        <v>200</v>
      </c>
      <c r="I25" s="3" t="s">
        <v>200</v>
      </c>
      <c r="J25" s="3" t="s">
        <v>200</v>
      </c>
      <c r="K25" s="3">
        <v>21.51868</v>
      </c>
      <c r="L25" s="3" t="s">
        <v>200</v>
      </c>
      <c r="M25" s="3" t="s">
        <v>200</v>
      </c>
      <c r="N25" s="3"/>
      <c r="O25" s="3"/>
    </row>
    <row r="26" spans="1:15" x14ac:dyDescent="0.25">
      <c r="A26" s="3" t="s">
        <v>207</v>
      </c>
      <c r="B26" s="3" t="s">
        <v>213</v>
      </c>
      <c r="C26" s="3">
        <v>5.6788299999999996</v>
      </c>
      <c r="D26" s="3" t="s">
        <v>200</v>
      </c>
      <c r="E26" s="3" t="s">
        <v>200</v>
      </c>
      <c r="F26" s="3" t="s">
        <v>200</v>
      </c>
      <c r="G26" s="3" t="s">
        <v>200</v>
      </c>
      <c r="H26" s="3">
        <v>4.3898000000000001</v>
      </c>
      <c r="I26" s="3" t="s">
        <v>200</v>
      </c>
      <c r="J26" s="3" t="s">
        <v>200</v>
      </c>
      <c r="K26" s="3" t="s">
        <v>200</v>
      </c>
      <c r="L26" s="3" t="s">
        <v>200</v>
      </c>
      <c r="M26" s="3" t="s">
        <v>200</v>
      </c>
      <c r="N26" s="3"/>
      <c r="O26" s="3"/>
    </row>
    <row r="27" spans="1:15" x14ac:dyDescent="0.25">
      <c r="A27" s="3" t="s">
        <v>207</v>
      </c>
      <c r="B27" s="3" t="s">
        <v>215</v>
      </c>
      <c r="C27" s="3">
        <v>82.765249999999995</v>
      </c>
      <c r="D27" s="3" t="s">
        <v>200</v>
      </c>
      <c r="E27" s="3" t="s">
        <v>200</v>
      </c>
      <c r="F27" s="3" t="s">
        <v>200</v>
      </c>
      <c r="G27" s="3" t="s">
        <v>200</v>
      </c>
      <c r="H27" s="3" t="s">
        <v>200</v>
      </c>
      <c r="I27" s="3" t="s">
        <v>200</v>
      </c>
      <c r="J27" s="3" t="s">
        <v>200</v>
      </c>
      <c r="K27" s="3" t="s">
        <v>200</v>
      </c>
      <c r="L27" s="3" t="s">
        <v>200</v>
      </c>
      <c r="M27" s="3" t="s">
        <v>200</v>
      </c>
      <c r="N27" s="3"/>
      <c r="O27" s="3"/>
    </row>
    <row r="28" spans="1:15" x14ac:dyDescent="0.25">
      <c r="A28" s="3" t="s">
        <v>207</v>
      </c>
      <c r="B28" s="3" t="s">
        <v>261</v>
      </c>
      <c r="C28" s="3" t="s">
        <v>200</v>
      </c>
      <c r="D28" s="3" t="s">
        <v>200</v>
      </c>
      <c r="E28" s="3" t="s">
        <v>200</v>
      </c>
      <c r="F28" s="3" t="s">
        <v>200</v>
      </c>
      <c r="G28" s="3">
        <v>27.565809999999999</v>
      </c>
      <c r="H28" s="3" t="s">
        <v>200</v>
      </c>
      <c r="I28" s="3" t="s">
        <v>200</v>
      </c>
      <c r="J28" s="3" t="s">
        <v>200</v>
      </c>
      <c r="K28" s="3" t="s">
        <v>200</v>
      </c>
      <c r="L28" s="3" t="s">
        <v>200</v>
      </c>
      <c r="M28" s="3" t="s">
        <v>200</v>
      </c>
      <c r="N28" s="3"/>
      <c r="O28" s="3"/>
    </row>
    <row r="29" spans="1:15" x14ac:dyDescent="0.25">
      <c r="A29" s="3" t="s">
        <v>207</v>
      </c>
      <c r="B29" s="3" t="s">
        <v>216</v>
      </c>
      <c r="C29" s="3" t="s">
        <v>200</v>
      </c>
      <c r="D29" s="3">
        <v>8.0242500000000003</v>
      </c>
      <c r="E29" s="3" t="s">
        <v>200</v>
      </c>
      <c r="F29" s="3" t="s">
        <v>200</v>
      </c>
      <c r="G29" s="3" t="s">
        <v>200</v>
      </c>
      <c r="H29" s="3" t="s">
        <v>200</v>
      </c>
      <c r="I29" s="3">
        <v>8.2967899999999997</v>
      </c>
      <c r="J29" s="3" t="s">
        <v>200</v>
      </c>
      <c r="K29" s="3" t="s">
        <v>200</v>
      </c>
      <c r="L29" s="3" t="s">
        <v>200</v>
      </c>
      <c r="M29" s="3" t="s">
        <v>200</v>
      </c>
      <c r="N29" s="3"/>
      <c r="O29" s="3"/>
    </row>
    <row r="30" spans="1:15" x14ac:dyDescent="0.25">
      <c r="A30" s="3" t="s">
        <v>207</v>
      </c>
      <c r="B30" s="3" t="s">
        <v>217</v>
      </c>
      <c r="C30" s="3">
        <v>16.859760000000001</v>
      </c>
      <c r="D30" s="3" t="s">
        <v>200</v>
      </c>
      <c r="E30" s="3" t="s">
        <v>200</v>
      </c>
      <c r="F30" s="3" t="s">
        <v>200</v>
      </c>
      <c r="G30" s="3" t="s">
        <v>200</v>
      </c>
      <c r="H30" s="3">
        <v>17.42202</v>
      </c>
      <c r="I30" s="3" t="s">
        <v>200</v>
      </c>
      <c r="J30" s="3" t="s">
        <v>200</v>
      </c>
      <c r="K30" s="3" t="s">
        <v>200</v>
      </c>
      <c r="L30" s="3" t="s">
        <v>200</v>
      </c>
      <c r="M30" s="3" t="s">
        <v>200</v>
      </c>
      <c r="N30" s="3"/>
      <c r="O30" s="3"/>
    </row>
    <row r="31" spans="1:15" x14ac:dyDescent="0.25">
      <c r="A31" s="3" t="s">
        <v>218</v>
      </c>
      <c r="B31" s="3" t="s">
        <v>246</v>
      </c>
      <c r="C31" s="3" t="s">
        <v>200</v>
      </c>
      <c r="D31" s="3" t="s">
        <v>200</v>
      </c>
      <c r="E31" s="3" t="s">
        <v>200</v>
      </c>
      <c r="F31" s="3">
        <v>2.6800600000000001</v>
      </c>
      <c r="G31" s="3" t="s">
        <v>200</v>
      </c>
      <c r="H31" s="3" t="s">
        <v>200</v>
      </c>
      <c r="I31" s="3" t="s">
        <v>200</v>
      </c>
      <c r="J31" s="3" t="s">
        <v>200</v>
      </c>
      <c r="K31" s="3" t="s">
        <v>200</v>
      </c>
      <c r="L31" s="3" t="s">
        <v>200</v>
      </c>
      <c r="M31" s="3" t="s">
        <v>200</v>
      </c>
      <c r="N31" s="3"/>
      <c r="O31" s="3"/>
    </row>
    <row r="32" spans="1:15" x14ac:dyDescent="0.25">
      <c r="A32" s="3" t="s">
        <v>218</v>
      </c>
      <c r="B32" s="3" t="s">
        <v>219</v>
      </c>
      <c r="C32" s="3" t="s">
        <v>200</v>
      </c>
      <c r="D32" s="3" t="s">
        <v>200</v>
      </c>
      <c r="E32" s="3" t="s">
        <v>200</v>
      </c>
      <c r="F32" s="3" t="s">
        <v>200</v>
      </c>
      <c r="G32" s="3">
        <v>3.8067700000000002</v>
      </c>
      <c r="H32" s="3" t="s">
        <v>200</v>
      </c>
      <c r="I32" s="3" t="s">
        <v>200</v>
      </c>
      <c r="J32" s="3" t="s">
        <v>200</v>
      </c>
      <c r="K32" s="3" t="s">
        <v>200</v>
      </c>
      <c r="L32" s="3" t="s">
        <v>200</v>
      </c>
      <c r="M32" s="3" t="s">
        <v>200</v>
      </c>
      <c r="N32" s="3"/>
      <c r="O32" s="3"/>
    </row>
    <row r="33" spans="1:15" x14ac:dyDescent="0.25">
      <c r="A33" s="3" t="s">
        <v>218</v>
      </c>
      <c r="B33" s="3" t="s">
        <v>247</v>
      </c>
      <c r="C33" s="3" t="s">
        <v>200</v>
      </c>
      <c r="D33" s="3">
        <v>45.356169999999999</v>
      </c>
      <c r="E33" s="3" t="s">
        <v>200</v>
      </c>
      <c r="F33" s="3" t="s">
        <v>200</v>
      </c>
      <c r="G33" s="3" t="s">
        <v>200</v>
      </c>
      <c r="H33" s="3">
        <v>50.650559999999999</v>
      </c>
      <c r="I33" s="3" t="s">
        <v>200</v>
      </c>
      <c r="J33" s="3" t="s">
        <v>200</v>
      </c>
      <c r="K33" s="3" t="s">
        <v>200</v>
      </c>
      <c r="L33" s="3" t="s">
        <v>200</v>
      </c>
      <c r="M33" s="3" t="s">
        <v>200</v>
      </c>
      <c r="N33" s="3"/>
      <c r="O33" s="3"/>
    </row>
    <row r="34" spans="1:15" x14ac:dyDescent="0.25">
      <c r="A34" s="3" t="s">
        <v>218</v>
      </c>
      <c r="B34" s="3" t="s">
        <v>221</v>
      </c>
      <c r="C34" s="3" t="s">
        <v>200</v>
      </c>
      <c r="D34" s="3" t="s">
        <v>200</v>
      </c>
      <c r="E34" s="3">
        <v>4.0634600000000001</v>
      </c>
      <c r="F34" s="3" t="s">
        <v>200</v>
      </c>
      <c r="G34" s="3" t="s">
        <v>200</v>
      </c>
      <c r="H34" s="3" t="s">
        <v>200</v>
      </c>
      <c r="I34" s="3" t="s">
        <v>200</v>
      </c>
      <c r="J34" s="3" t="s">
        <v>200</v>
      </c>
      <c r="K34" s="3">
        <v>3.0061</v>
      </c>
      <c r="L34" s="3" t="s">
        <v>200</v>
      </c>
      <c r="M34" s="3" t="s">
        <v>200</v>
      </c>
      <c r="N34" s="3"/>
      <c r="O34" s="3"/>
    </row>
    <row r="35" spans="1:15" x14ac:dyDescent="0.25">
      <c r="A35" s="3" t="s">
        <v>222</v>
      </c>
      <c r="B35" s="3" t="s">
        <v>223</v>
      </c>
      <c r="C35" s="3" t="s">
        <v>200</v>
      </c>
      <c r="D35" s="3" t="s">
        <v>200</v>
      </c>
      <c r="E35" s="3" t="s">
        <v>200</v>
      </c>
      <c r="F35" s="3" t="s">
        <v>200</v>
      </c>
      <c r="G35" s="3" t="s">
        <v>200</v>
      </c>
      <c r="H35" s="3">
        <v>35.727699999999999</v>
      </c>
      <c r="I35" s="3" t="s">
        <v>200</v>
      </c>
      <c r="J35" s="3" t="s">
        <v>200</v>
      </c>
      <c r="K35" s="3" t="s">
        <v>200</v>
      </c>
      <c r="L35" s="3" t="s">
        <v>200</v>
      </c>
      <c r="M35" s="3" t="s">
        <v>200</v>
      </c>
      <c r="N35" s="3"/>
      <c r="O35" s="3"/>
    </row>
    <row r="36" spans="1:15" x14ac:dyDescent="0.25">
      <c r="A36" s="3" t="s">
        <v>222</v>
      </c>
      <c r="B36" s="3" t="s">
        <v>225</v>
      </c>
      <c r="C36" s="3">
        <v>1.8320099999999999</v>
      </c>
      <c r="D36" s="3" t="s">
        <v>200</v>
      </c>
      <c r="E36" s="3" t="s">
        <v>200</v>
      </c>
      <c r="F36" s="3" t="s">
        <v>200</v>
      </c>
      <c r="G36" s="3">
        <v>1.5360499999999999</v>
      </c>
      <c r="H36" s="3" t="s">
        <v>200</v>
      </c>
      <c r="I36" s="3" t="s">
        <v>200</v>
      </c>
      <c r="J36" s="3" t="s">
        <v>200</v>
      </c>
      <c r="K36" s="3" t="s">
        <v>200</v>
      </c>
      <c r="L36" s="3" t="s">
        <v>200</v>
      </c>
      <c r="M36" s="3" t="s">
        <v>200</v>
      </c>
      <c r="N36" s="3"/>
      <c r="O36" s="3"/>
    </row>
    <row r="37" spans="1:15" x14ac:dyDescent="0.25">
      <c r="A37" s="3" t="s">
        <v>222</v>
      </c>
      <c r="B37" s="3" t="s">
        <v>226</v>
      </c>
      <c r="C37" s="3" t="s">
        <v>200</v>
      </c>
      <c r="D37" s="3" t="s">
        <v>200</v>
      </c>
      <c r="E37" s="3" t="s">
        <v>200</v>
      </c>
      <c r="F37" s="3" t="s">
        <v>200</v>
      </c>
      <c r="G37" s="3">
        <v>1.73444</v>
      </c>
      <c r="H37" s="3" t="s">
        <v>200</v>
      </c>
      <c r="I37" s="3" t="s">
        <v>200</v>
      </c>
      <c r="J37" s="3" t="s">
        <v>200</v>
      </c>
      <c r="K37" s="3">
        <v>1.6290800000000001</v>
      </c>
      <c r="L37" s="3" t="s">
        <v>200</v>
      </c>
      <c r="M37" s="3" t="s">
        <v>200</v>
      </c>
      <c r="N37" s="3"/>
      <c r="O37" s="3"/>
    </row>
    <row r="38" spans="1:15" x14ac:dyDescent="0.25">
      <c r="A38" s="3" t="s">
        <v>222</v>
      </c>
      <c r="B38" s="3" t="s">
        <v>248</v>
      </c>
      <c r="C38" s="3">
        <v>8.4607700000000001</v>
      </c>
      <c r="D38" s="3" t="s">
        <v>200</v>
      </c>
      <c r="E38" s="3" t="s">
        <v>200</v>
      </c>
      <c r="F38" s="3" t="s">
        <v>200</v>
      </c>
      <c r="G38" s="3" t="s">
        <v>200</v>
      </c>
      <c r="H38" s="3" t="s">
        <v>200</v>
      </c>
      <c r="I38" s="3">
        <v>5.2145200000000003</v>
      </c>
      <c r="J38" s="3" t="s">
        <v>200</v>
      </c>
      <c r="K38" s="3" t="s">
        <v>200</v>
      </c>
      <c r="L38" s="3" t="s">
        <v>200</v>
      </c>
      <c r="M38" s="3" t="s">
        <v>200</v>
      </c>
      <c r="N38" s="3"/>
      <c r="O38" s="3"/>
    </row>
    <row r="39" spans="1:15" x14ac:dyDescent="0.25">
      <c r="A39" s="3" t="s">
        <v>222</v>
      </c>
      <c r="B39" s="3" t="s">
        <v>249</v>
      </c>
      <c r="C39" s="3" t="s">
        <v>200</v>
      </c>
      <c r="D39" s="3">
        <v>27.551780000000001</v>
      </c>
      <c r="E39" s="3" t="s">
        <v>200</v>
      </c>
      <c r="F39" s="3" t="s">
        <v>200</v>
      </c>
      <c r="G39" s="3" t="s">
        <v>200</v>
      </c>
      <c r="H39" s="3" t="s">
        <v>200</v>
      </c>
      <c r="I39" s="3" t="s">
        <v>200</v>
      </c>
      <c r="J39" s="3" t="s">
        <v>200</v>
      </c>
      <c r="K39" s="3" t="s">
        <v>200</v>
      </c>
      <c r="L39" s="3" t="s">
        <v>200</v>
      </c>
      <c r="M39" s="3" t="s">
        <v>200</v>
      </c>
      <c r="N39" s="3"/>
      <c r="O39" s="3"/>
    </row>
    <row r="40" spans="1:15" x14ac:dyDescent="0.25">
      <c r="A40" s="3" t="s">
        <v>222</v>
      </c>
      <c r="B40" s="3" t="s">
        <v>250</v>
      </c>
      <c r="C40" s="3" t="s">
        <v>200</v>
      </c>
      <c r="D40" s="3" t="s">
        <v>200</v>
      </c>
      <c r="E40" s="3" t="s">
        <v>200</v>
      </c>
      <c r="F40" s="3">
        <v>4.7213500000000002</v>
      </c>
      <c r="G40" s="3" t="s">
        <v>200</v>
      </c>
      <c r="H40" s="3" t="s">
        <v>200</v>
      </c>
      <c r="I40" s="3" t="s">
        <v>200</v>
      </c>
      <c r="J40" s="3" t="s">
        <v>200</v>
      </c>
      <c r="K40" s="3" t="s">
        <v>200</v>
      </c>
      <c r="L40" s="3" t="s">
        <v>200</v>
      </c>
      <c r="M40" s="3" t="s">
        <v>200</v>
      </c>
      <c r="N40" s="3"/>
      <c r="O40" s="3"/>
    </row>
    <row r="41" spans="1:15" x14ac:dyDescent="0.25">
      <c r="A41" s="3" t="s">
        <v>222</v>
      </c>
      <c r="B41" s="3" t="s">
        <v>266</v>
      </c>
      <c r="C41" s="3" t="s">
        <v>200</v>
      </c>
      <c r="D41" s="3" t="s">
        <v>200</v>
      </c>
      <c r="E41" s="3" t="s">
        <v>200</v>
      </c>
      <c r="F41" s="3" t="s">
        <v>200</v>
      </c>
      <c r="G41" s="3" t="s">
        <v>200</v>
      </c>
      <c r="H41" s="3" t="s">
        <v>200</v>
      </c>
      <c r="I41" s="3">
        <v>0.94776000000000005</v>
      </c>
      <c r="J41" s="3" t="s">
        <v>200</v>
      </c>
      <c r="K41" s="3" t="s">
        <v>200</v>
      </c>
      <c r="L41" s="3" t="s">
        <v>200</v>
      </c>
      <c r="M41" s="3" t="s">
        <v>200</v>
      </c>
      <c r="N41" s="3"/>
      <c r="O41" s="3"/>
    </row>
    <row r="42" spans="1:15" x14ac:dyDescent="0.25">
      <c r="A42" s="3" t="s">
        <v>222</v>
      </c>
      <c r="B42" s="3" t="s">
        <v>251</v>
      </c>
      <c r="C42" s="3" t="s">
        <v>200</v>
      </c>
      <c r="D42" s="3" t="s">
        <v>200</v>
      </c>
      <c r="E42" s="3" t="s">
        <v>200</v>
      </c>
      <c r="F42" s="3">
        <v>14.09895</v>
      </c>
      <c r="G42" s="3" t="s">
        <v>200</v>
      </c>
      <c r="H42" s="3" t="s">
        <v>200</v>
      </c>
      <c r="I42" s="3" t="s">
        <v>200</v>
      </c>
      <c r="J42" s="3" t="s">
        <v>200</v>
      </c>
      <c r="K42" s="3">
        <v>16.182120000000001</v>
      </c>
      <c r="L42" s="3" t="s">
        <v>200</v>
      </c>
      <c r="M42" s="3" t="s">
        <v>200</v>
      </c>
      <c r="N42" s="3"/>
      <c r="O42" s="3"/>
    </row>
    <row r="43" spans="1:15" x14ac:dyDescent="0.25">
      <c r="A43" s="3" t="s">
        <v>222</v>
      </c>
      <c r="B43" s="3" t="s">
        <v>227</v>
      </c>
      <c r="C43" s="3">
        <v>4.9154799999999996</v>
      </c>
      <c r="D43" s="3" t="s">
        <v>200</v>
      </c>
      <c r="E43" s="3" t="s">
        <v>200</v>
      </c>
      <c r="F43" s="3" t="s">
        <v>200</v>
      </c>
      <c r="G43" s="3" t="s">
        <v>200</v>
      </c>
      <c r="H43" s="3">
        <v>2.66134</v>
      </c>
      <c r="I43" s="3" t="s">
        <v>200</v>
      </c>
      <c r="J43" s="3" t="s">
        <v>200</v>
      </c>
      <c r="K43" s="3" t="s">
        <v>200</v>
      </c>
      <c r="L43" s="3">
        <v>4.4837800000000003</v>
      </c>
      <c r="M43" s="3" t="s">
        <v>200</v>
      </c>
      <c r="N43" s="3"/>
      <c r="O43" s="3"/>
    </row>
    <row r="44" spans="1:15" x14ac:dyDescent="0.25">
      <c r="A44" s="3" t="s">
        <v>228</v>
      </c>
      <c r="B44" s="3" t="s">
        <v>229</v>
      </c>
      <c r="C44" s="3" t="s">
        <v>200</v>
      </c>
      <c r="D44" s="3">
        <v>31.31597</v>
      </c>
      <c r="E44" s="3" t="s">
        <v>200</v>
      </c>
      <c r="F44" s="3" t="s">
        <v>200</v>
      </c>
      <c r="G44" s="3">
        <v>35.105319999999999</v>
      </c>
      <c r="H44" s="3" t="s">
        <v>200</v>
      </c>
      <c r="I44" s="3" t="s">
        <v>200</v>
      </c>
      <c r="J44" s="3" t="s">
        <v>200</v>
      </c>
      <c r="K44" s="3">
        <v>41.982230000000001</v>
      </c>
      <c r="L44" s="3" t="s">
        <v>200</v>
      </c>
      <c r="M44" s="3" t="s">
        <v>200</v>
      </c>
      <c r="N44" s="3"/>
      <c r="O44" s="3"/>
    </row>
    <row r="45" spans="1:15" x14ac:dyDescent="0.25">
      <c r="A45" s="3" t="s">
        <v>228</v>
      </c>
      <c r="B45" s="3" t="s">
        <v>230</v>
      </c>
      <c r="C45" s="3">
        <v>56.803820000000002</v>
      </c>
      <c r="D45" s="3" t="s">
        <v>200</v>
      </c>
      <c r="E45" s="3" t="s">
        <v>200</v>
      </c>
      <c r="F45" s="3" t="s">
        <v>200</v>
      </c>
      <c r="G45" s="3" t="s">
        <v>200</v>
      </c>
      <c r="H45" s="3" t="s">
        <v>200</v>
      </c>
      <c r="I45" s="3" t="s">
        <v>200</v>
      </c>
      <c r="J45" s="3" t="s">
        <v>200</v>
      </c>
      <c r="K45" s="3" t="s">
        <v>200</v>
      </c>
      <c r="L45" s="3" t="s">
        <v>200</v>
      </c>
      <c r="M45" s="3" t="s">
        <v>200</v>
      </c>
      <c r="N45" s="3"/>
      <c r="O45" s="3"/>
    </row>
    <row r="46" spans="1:15" x14ac:dyDescent="0.25">
      <c r="A46" s="3" t="s">
        <v>228</v>
      </c>
      <c r="B46" s="3" t="s">
        <v>232</v>
      </c>
      <c r="C46" s="3" t="s">
        <v>200</v>
      </c>
      <c r="D46" s="3" t="s">
        <v>200</v>
      </c>
      <c r="E46" s="3">
        <v>39.022150000000003</v>
      </c>
      <c r="F46" s="3" t="s">
        <v>200</v>
      </c>
      <c r="G46" s="3" t="s">
        <v>200</v>
      </c>
      <c r="H46" s="3" t="s">
        <v>200</v>
      </c>
      <c r="I46" s="3">
        <v>30.799140000000001</v>
      </c>
      <c r="J46" s="3" t="s">
        <v>200</v>
      </c>
      <c r="K46" s="3" t="s">
        <v>200</v>
      </c>
      <c r="L46" s="3" t="s">
        <v>200</v>
      </c>
      <c r="M46" s="3" t="s">
        <v>200</v>
      </c>
      <c r="N46" s="3"/>
      <c r="O46" s="3"/>
    </row>
    <row r="47" spans="1:15" x14ac:dyDescent="0.25">
      <c r="A47" s="3" t="s">
        <v>228</v>
      </c>
      <c r="B47" s="3" t="s">
        <v>233</v>
      </c>
      <c r="C47" s="3">
        <v>36.239539999999998</v>
      </c>
      <c r="D47" s="3" t="s">
        <v>200</v>
      </c>
      <c r="E47" s="3" t="s">
        <v>200</v>
      </c>
      <c r="F47" s="3">
        <v>33.089100000000002</v>
      </c>
      <c r="G47" s="3" t="s">
        <v>200</v>
      </c>
      <c r="H47" s="3" t="s">
        <v>200</v>
      </c>
      <c r="I47" s="3" t="s">
        <v>200</v>
      </c>
      <c r="J47" s="3" t="s">
        <v>200</v>
      </c>
      <c r="K47" s="3">
        <v>25.546389999999999</v>
      </c>
      <c r="L47" s="3" t="s">
        <v>200</v>
      </c>
      <c r="M47" s="3" t="s">
        <v>200</v>
      </c>
      <c r="N47" s="3"/>
      <c r="O47" s="3"/>
    </row>
    <row r="48" spans="1:15" x14ac:dyDescent="0.25">
      <c r="A48" s="3" t="s">
        <v>228</v>
      </c>
      <c r="B48" s="3" t="s">
        <v>234</v>
      </c>
      <c r="C48" s="3" t="s">
        <v>200</v>
      </c>
      <c r="D48" s="3" t="s">
        <v>200</v>
      </c>
      <c r="E48" s="3" t="s">
        <v>200</v>
      </c>
      <c r="F48" s="3" t="s">
        <v>200</v>
      </c>
      <c r="G48" s="3">
        <v>20.432929999999999</v>
      </c>
      <c r="H48" s="3" t="s">
        <v>200</v>
      </c>
      <c r="I48" s="3" t="s">
        <v>200</v>
      </c>
      <c r="J48" s="3" t="s">
        <v>200</v>
      </c>
      <c r="K48" s="3">
        <v>7.0583</v>
      </c>
      <c r="L48" s="3" t="s">
        <v>200</v>
      </c>
      <c r="M48" s="3" t="s">
        <v>200</v>
      </c>
      <c r="N48" s="3"/>
      <c r="O48" s="3"/>
    </row>
    <row r="49" spans="1:15" x14ac:dyDescent="0.25">
      <c r="A49" s="3" t="s">
        <v>228</v>
      </c>
      <c r="B49" s="3" t="s">
        <v>252</v>
      </c>
      <c r="C49" s="3" t="s">
        <v>200</v>
      </c>
      <c r="D49" s="3" t="s">
        <v>200</v>
      </c>
      <c r="E49" s="3">
        <v>58.194220000000001</v>
      </c>
      <c r="F49" s="3" t="s">
        <v>200</v>
      </c>
      <c r="G49" s="3" t="s">
        <v>200</v>
      </c>
      <c r="H49" s="3" t="s">
        <v>200</v>
      </c>
      <c r="I49" s="3">
        <v>54.002769999999998</v>
      </c>
      <c r="J49" s="3" t="s">
        <v>200</v>
      </c>
      <c r="K49" s="3">
        <v>48.204740000000001</v>
      </c>
      <c r="L49" s="3" t="s">
        <v>200</v>
      </c>
      <c r="M49" s="3" t="s">
        <v>200</v>
      </c>
      <c r="N49" s="3"/>
      <c r="O49" s="3"/>
    </row>
    <row r="50" spans="1:15" x14ac:dyDescent="0.25">
      <c r="A50" s="3" t="s">
        <v>228</v>
      </c>
      <c r="B50" s="3" t="s">
        <v>235</v>
      </c>
      <c r="C50" s="3" t="s">
        <v>200</v>
      </c>
      <c r="D50" s="3" t="s">
        <v>200</v>
      </c>
      <c r="E50" s="3" t="s">
        <v>200</v>
      </c>
      <c r="F50" s="3" t="s">
        <v>200</v>
      </c>
      <c r="G50" s="3">
        <v>39.097810000000003</v>
      </c>
      <c r="H50" s="3" t="s">
        <v>200</v>
      </c>
      <c r="I50" s="3" t="s">
        <v>200</v>
      </c>
      <c r="J50" s="3" t="s">
        <v>200</v>
      </c>
      <c r="K50" s="3" t="s">
        <v>200</v>
      </c>
      <c r="L50" s="3" t="s">
        <v>200</v>
      </c>
      <c r="M50" s="3" t="s">
        <v>200</v>
      </c>
      <c r="N50" s="3"/>
      <c r="O50" s="3"/>
    </row>
    <row r="51" spans="1:15" x14ac:dyDescent="0.25">
      <c r="A51" s="3" t="s">
        <v>228</v>
      </c>
      <c r="B51" s="3" t="s">
        <v>236</v>
      </c>
      <c r="C51" s="3" t="s">
        <v>200</v>
      </c>
      <c r="D51" s="3" t="s">
        <v>200</v>
      </c>
      <c r="E51" s="3" t="s">
        <v>200</v>
      </c>
      <c r="F51" s="3">
        <v>21.809719999999999</v>
      </c>
      <c r="G51" s="3" t="s">
        <v>200</v>
      </c>
      <c r="H51" s="3" t="s">
        <v>200</v>
      </c>
      <c r="I51" s="3" t="s">
        <v>200</v>
      </c>
      <c r="J51" s="3" t="s">
        <v>200</v>
      </c>
      <c r="K51" s="3" t="s">
        <v>200</v>
      </c>
      <c r="L51" s="3" t="s">
        <v>200</v>
      </c>
      <c r="M51" s="3" t="s">
        <v>200</v>
      </c>
      <c r="N51" s="3"/>
      <c r="O51" s="3"/>
    </row>
    <row r="52" spans="1:15" x14ac:dyDescent="0.25">
      <c r="A52" s="3" t="s">
        <v>228</v>
      </c>
      <c r="B52" s="3" t="s">
        <v>237</v>
      </c>
      <c r="C52" s="3" t="s">
        <v>200</v>
      </c>
      <c r="D52" s="3" t="s">
        <v>200</v>
      </c>
      <c r="E52" s="3" t="s">
        <v>200</v>
      </c>
      <c r="F52" s="3">
        <v>55.819760000000002</v>
      </c>
      <c r="G52" s="3" t="s">
        <v>200</v>
      </c>
      <c r="H52" s="3">
        <v>56.315280000000001</v>
      </c>
      <c r="I52" s="3" t="s">
        <v>200</v>
      </c>
      <c r="J52" s="3" t="s">
        <v>200</v>
      </c>
      <c r="K52" s="3">
        <v>51.842669999999998</v>
      </c>
      <c r="L52" s="3" t="s">
        <v>200</v>
      </c>
      <c r="M52" s="3" t="s">
        <v>200</v>
      </c>
      <c r="N52" s="3"/>
      <c r="O52" s="3"/>
    </row>
    <row r="53" spans="1:15" x14ac:dyDescent="0.25">
      <c r="A53" s="3" t="s">
        <v>228</v>
      </c>
      <c r="B53" s="3" t="s">
        <v>238</v>
      </c>
      <c r="C53" s="3" t="s">
        <v>200</v>
      </c>
      <c r="D53" s="3" t="s">
        <v>200</v>
      </c>
      <c r="E53" s="3">
        <v>60.537700000000001</v>
      </c>
      <c r="F53" s="3" t="s">
        <v>200</v>
      </c>
      <c r="G53" s="3" t="s">
        <v>200</v>
      </c>
      <c r="H53" s="3" t="s">
        <v>200</v>
      </c>
      <c r="I53" s="3" t="s">
        <v>200</v>
      </c>
      <c r="J53" s="3" t="s">
        <v>200</v>
      </c>
      <c r="K53" s="3" t="s">
        <v>200</v>
      </c>
      <c r="L53" s="3" t="s">
        <v>200</v>
      </c>
      <c r="M53" s="3" t="s">
        <v>200</v>
      </c>
      <c r="N53" s="3"/>
      <c r="O53" s="3"/>
    </row>
    <row r="54" spans="1:15" x14ac:dyDescent="0.25">
      <c r="A54" s="3" t="s">
        <v>228</v>
      </c>
      <c r="B54" s="3" t="s">
        <v>253</v>
      </c>
      <c r="C54" s="3" t="s">
        <v>200</v>
      </c>
      <c r="D54" s="3">
        <v>36.59066</v>
      </c>
      <c r="E54" s="3" t="s">
        <v>200</v>
      </c>
      <c r="F54" s="3">
        <v>43.648989999999998</v>
      </c>
      <c r="G54" s="3" t="s">
        <v>200</v>
      </c>
      <c r="H54" s="3" t="s">
        <v>200</v>
      </c>
      <c r="I54" s="3">
        <v>44.343980000000002</v>
      </c>
      <c r="J54" s="3" t="s">
        <v>200</v>
      </c>
      <c r="K54" s="3">
        <v>40.76211</v>
      </c>
      <c r="L54" s="3" t="s">
        <v>200</v>
      </c>
      <c r="M54" s="3" t="s">
        <v>200</v>
      </c>
      <c r="N54" s="3"/>
      <c r="O54" s="3"/>
    </row>
    <row r="55" spans="1:15" x14ac:dyDescent="0.25">
      <c r="A55" s="3" t="s">
        <v>228</v>
      </c>
      <c r="B55" s="3" t="s">
        <v>239</v>
      </c>
      <c r="C55" s="3" t="s">
        <v>200</v>
      </c>
      <c r="D55" s="3">
        <v>52.841340000000002</v>
      </c>
      <c r="E55" s="3" t="s">
        <v>200</v>
      </c>
      <c r="F55" s="3" t="s">
        <v>200</v>
      </c>
      <c r="G55" s="3" t="s">
        <v>200</v>
      </c>
      <c r="H55" s="3" t="s">
        <v>200</v>
      </c>
      <c r="I55" s="3">
        <v>51.27796</v>
      </c>
      <c r="J55" s="3">
        <v>47.693309999999997</v>
      </c>
      <c r="K55" s="3" t="s">
        <v>200</v>
      </c>
      <c r="L55" s="3" t="s">
        <v>200</v>
      </c>
      <c r="M55" s="3" t="s">
        <v>200</v>
      </c>
      <c r="N55" s="3"/>
      <c r="O55" s="3"/>
    </row>
    <row r="56" spans="1:15" x14ac:dyDescent="0.25">
      <c r="A56" s="3" t="s">
        <v>228</v>
      </c>
      <c r="B56" s="3" t="s">
        <v>240</v>
      </c>
      <c r="C56" s="3" t="s">
        <v>200</v>
      </c>
      <c r="D56" s="3" t="s">
        <v>200</v>
      </c>
      <c r="E56" s="3" t="s">
        <v>200</v>
      </c>
      <c r="F56" s="3">
        <v>27.058769999999999</v>
      </c>
      <c r="G56" s="3" t="s">
        <v>200</v>
      </c>
      <c r="H56" s="3" t="s">
        <v>200</v>
      </c>
      <c r="I56" s="3" t="s">
        <v>200</v>
      </c>
      <c r="J56" s="3">
        <v>20.94753</v>
      </c>
      <c r="K56" s="3" t="s">
        <v>200</v>
      </c>
      <c r="L56" s="3" t="s">
        <v>200</v>
      </c>
      <c r="M56" s="3" t="s">
        <v>200</v>
      </c>
      <c r="N56" s="3"/>
      <c r="O56" s="3"/>
    </row>
    <row r="57" spans="1:15" x14ac:dyDescent="0.25">
      <c r="A57" s="3" t="s">
        <v>228</v>
      </c>
      <c r="B57" s="3" t="s">
        <v>241</v>
      </c>
      <c r="C57" s="3">
        <v>15.79397</v>
      </c>
      <c r="D57" s="3" t="s">
        <v>200</v>
      </c>
      <c r="E57" s="3" t="s">
        <v>200</v>
      </c>
      <c r="F57" s="3" t="s">
        <v>200</v>
      </c>
      <c r="G57" s="3">
        <v>17.303879999999999</v>
      </c>
      <c r="H57" s="3" t="s">
        <v>200</v>
      </c>
      <c r="I57" s="3" t="s">
        <v>200</v>
      </c>
      <c r="J57" s="3">
        <v>11.71759</v>
      </c>
      <c r="K57" s="3" t="s">
        <v>200</v>
      </c>
      <c r="L57" s="3" t="s">
        <v>200</v>
      </c>
      <c r="M57" s="3" t="s">
        <v>200</v>
      </c>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356</v>
      </c>
    </row>
    <row r="5" spans="1:15" ht="21" x14ac:dyDescent="0.35">
      <c r="A5" s="7" t="s">
        <v>180</v>
      </c>
    </row>
    <row r="6" spans="1:15" x14ac:dyDescent="0.25">
      <c r="A6" t="s">
        <v>311</v>
      </c>
    </row>
    <row r="7" spans="1:15" x14ac:dyDescent="0.25">
      <c r="A7" t="s">
        <v>357</v>
      </c>
    </row>
    <row r="8" spans="1:15" x14ac:dyDescent="0.25">
      <c r="A8" t="s">
        <v>368</v>
      </c>
    </row>
    <row r="9" spans="1:15" x14ac:dyDescent="0.25">
      <c r="A9" t="s">
        <v>369</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28.556039999999999</v>
      </c>
      <c r="D14" s="3" t="s">
        <v>200</v>
      </c>
      <c r="E14" s="3" t="s">
        <v>200</v>
      </c>
      <c r="F14" s="3" t="s">
        <v>200</v>
      </c>
      <c r="G14" s="3" t="s">
        <v>200</v>
      </c>
      <c r="H14" s="3" t="s">
        <v>200</v>
      </c>
      <c r="I14" s="3" t="s">
        <v>200</v>
      </c>
      <c r="J14" s="3">
        <v>27.204830000000001</v>
      </c>
      <c r="K14" s="3" t="s">
        <v>200</v>
      </c>
      <c r="L14" s="3" t="s">
        <v>200</v>
      </c>
      <c r="M14" s="3" t="s">
        <v>200</v>
      </c>
      <c r="N14" s="3"/>
      <c r="O14" s="3"/>
    </row>
    <row r="15" spans="1:15" x14ac:dyDescent="0.25">
      <c r="A15" s="3" t="s">
        <v>198</v>
      </c>
      <c r="B15" s="3" t="s">
        <v>201</v>
      </c>
      <c r="C15" s="3" t="s">
        <v>200</v>
      </c>
      <c r="D15" s="3">
        <v>25.178930000000001</v>
      </c>
      <c r="E15" s="3" t="s">
        <v>200</v>
      </c>
      <c r="F15" s="3" t="s">
        <v>200</v>
      </c>
      <c r="G15" s="3">
        <v>24.65699</v>
      </c>
      <c r="H15" s="3" t="s">
        <v>200</v>
      </c>
      <c r="I15" s="3" t="s">
        <v>200</v>
      </c>
      <c r="J15" s="3" t="s">
        <v>200</v>
      </c>
      <c r="K15" s="3" t="s">
        <v>200</v>
      </c>
      <c r="L15" s="3" t="s">
        <v>200</v>
      </c>
      <c r="M15" s="3" t="s">
        <v>200</v>
      </c>
      <c r="N15" s="3"/>
      <c r="O15" s="3"/>
    </row>
    <row r="16" spans="1:15" x14ac:dyDescent="0.25">
      <c r="A16" s="3" t="s">
        <v>198</v>
      </c>
      <c r="B16" s="3" t="s">
        <v>265</v>
      </c>
      <c r="C16" s="3">
        <v>41.684609999999999</v>
      </c>
      <c r="D16" s="3" t="s">
        <v>200</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v>48.907119999999999</v>
      </c>
      <c r="H17" s="3" t="s">
        <v>200</v>
      </c>
      <c r="I17" s="3" t="s">
        <v>200</v>
      </c>
      <c r="J17" s="3" t="s">
        <v>200</v>
      </c>
      <c r="K17" s="3" t="s">
        <v>200</v>
      </c>
      <c r="L17" s="3" t="s">
        <v>200</v>
      </c>
      <c r="M17" s="3" t="s">
        <v>200</v>
      </c>
      <c r="N17" s="3"/>
      <c r="O17" s="3"/>
    </row>
    <row r="18" spans="1:15" x14ac:dyDescent="0.25">
      <c r="A18" s="3" t="s">
        <v>198</v>
      </c>
      <c r="B18" s="3" t="s">
        <v>203</v>
      </c>
      <c r="C18" s="3" t="s">
        <v>200</v>
      </c>
      <c r="D18" s="3" t="s">
        <v>200</v>
      </c>
      <c r="E18" s="3">
        <v>11.357889999999999</v>
      </c>
      <c r="F18" s="3" t="s">
        <v>200</v>
      </c>
      <c r="G18" s="3" t="s">
        <v>200</v>
      </c>
      <c r="H18" s="3">
        <v>7.3478899999999996</v>
      </c>
      <c r="I18" s="3" t="s">
        <v>200</v>
      </c>
      <c r="J18" s="3" t="s">
        <v>200</v>
      </c>
      <c r="K18" s="3" t="s">
        <v>200</v>
      </c>
      <c r="L18" s="3" t="s">
        <v>200</v>
      </c>
      <c r="M18" s="3" t="s">
        <v>200</v>
      </c>
      <c r="N18" s="3"/>
      <c r="O18" s="3"/>
    </row>
    <row r="19" spans="1:15" x14ac:dyDescent="0.25">
      <c r="A19" s="3" t="s">
        <v>198</v>
      </c>
      <c r="B19" s="3" t="s">
        <v>204</v>
      </c>
      <c r="C19" s="3">
        <v>19.748930000000001</v>
      </c>
      <c r="D19" s="3" t="s">
        <v>200</v>
      </c>
      <c r="E19" s="3" t="s">
        <v>200</v>
      </c>
      <c r="F19" s="3">
        <v>14.11337</v>
      </c>
      <c r="G19" s="3" t="s">
        <v>200</v>
      </c>
      <c r="H19" s="3" t="s">
        <v>200</v>
      </c>
      <c r="I19" s="3" t="s">
        <v>200</v>
      </c>
      <c r="J19" s="3" t="s">
        <v>200</v>
      </c>
      <c r="K19" s="3" t="s">
        <v>200</v>
      </c>
      <c r="L19" s="3" t="s">
        <v>200</v>
      </c>
      <c r="M19" s="3" t="s">
        <v>200</v>
      </c>
      <c r="N19" s="3"/>
      <c r="O19" s="3"/>
    </row>
    <row r="20" spans="1:15" x14ac:dyDescent="0.25">
      <c r="A20" s="3" t="s">
        <v>198</v>
      </c>
      <c r="B20" s="3" t="s">
        <v>365</v>
      </c>
      <c r="C20" s="3" t="s">
        <v>200</v>
      </c>
      <c r="D20" s="3" t="s">
        <v>200</v>
      </c>
      <c r="E20" s="3">
        <v>3.0381999999999998</v>
      </c>
      <c r="F20" s="3" t="s">
        <v>200</v>
      </c>
      <c r="G20" s="3" t="s">
        <v>200</v>
      </c>
      <c r="H20" s="3" t="s">
        <v>200</v>
      </c>
      <c r="I20" s="3" t="s">
        <v>200</v>
      </c>
      <c r="J20" s="3" t="s">
        <v>200</v>
      </c>
      <c r="K20" s="3" t="s">
        <v>200</v>
      </c>
      <c r="L20" s="3" t="s">
        <v>200</v>
      </c>
      <c r="M20" s="3" t="s">
        <v>200</v>
      </c>
      <c r="N20" s="3"/>
      <c r="O20" s="3"/>
    </row>
    <row r="21" spans="1:15" x14ac:dyDescent="0.25">
      <c r="A21" s="3" t="s">
        <v>198</v>
      </c>
      <c r="B21" s="3" t="s">
        <v>206</v>
      </c>
      <c r="C21" s="3" t="s">
        <v>200</v>
      </c>
      <c r="D21" s="3" t="s">
        <v>200</v>
      </c>
      <c r="E21" s="3" t="s">
        <v>200</v>
      </c>
      <c r="F21" s="3" t="s">
        <v>200</v>
      </c>
      <c r="G21" s="3">
        <v>7.5376000000000003</v>
      </c>
      <c r="H21" s="3" t="s">
        <v>200</v>
      </c>
      <c r="I21" s="3" t="s">
        <v>200</v>
      </c>
      <c r="J21" s="3" t="s">
        <v>200</v>
      </c>
      <c r="K21" s="3" t="s">
        <v>200</v>
      </c>
      <c r="L21" s="3" t="s">
        <v>200</v>
      </c>
      <c r="M21" s="3" t="s">
        <v>200</v>
      </c>
      <c r="N21" s="3"/>
      <c r="O21" s="3"/>
    </row>
    <row r="22" spans="1:15" x14ac:dyDescent="0.25">
      <c r="A22" s="3" t="s">
        <v>207</v>
      </c>
      <c r="B22" s="3" t="s">
        <v>208</v>
      </c>
      <c r="C22" s="3" t="s">
        <v>200</v>
      </c>
      <c r="D22" s="3" t="s">
        <v>200</v>
      </c>
      <c r="E22" s="3">
        <v>13.869339999999999</v>
      </c>
      <c r="F22" s="3" t="s">
        <v>200</v>
      </c>
      <c r="G22" s="3" t="s">
        <v>200</v>
      </c>
      <c r="H22" s="3" t="s">
        <v>200</v>
      </c>
      <c r="I22" s="3" t="s">
        <v>200</v>
      </c>
      <c r="J22" s="3" t="s">
        <v>200</v>
      </c>
      <c r="K22" s="3" t="s">
        <v>200</v>
      </c>
      <c r="L22" s="3" t="s">
        <v>200</v>
      </c>
      <c r="M22" s="3" t="s">
        <v>200</v>
      </c>
      <c r="N22" s="3"/>
      <c r="O22" s="3"/>
    </row>
    <row r="23" spans="1:15" x14ac:dyDescent="0.25">
      <c r="A23" s="3" t="s">
        <v>207</v>
      </c>
      <c r="B23" s="3" t="s">
        <v>257</v>
      </c>
      <c r="C23" s="3" t="s">
        <v>200</v>
      </c>
      <c r="D23" s="3">
        <v>27.500689999999999</v>
      </c>
      <c r="E23" s="3" t="s">
        <v>200</v>
      </c>
      <c r="F23" s="3" t="s">
        <v>200</v>
      </c>
      <c r="G23" s="3" t="s">
        <v>200</v>
      </c>
      <c r="H23" s="3" t="s">
        <v>200</v>
      </c>
      <c r="I23" s="3">
        <v>32.567599999999999</v>
      </c>
      <c r="J23" s="3" t="s">
        <v>200</v>
      </c>
      <c r="K23" s="3" t="s">
        <v>200</v>
      </c>
      <c r="L23" s="3" t="s">
        <v>200</v>
      </c>
      <c r="M23" s="3" t="s">
        <v>200</v>
      </c>
      <c r="N23" s="3"/>
      <c r="O23" s="3"/>
    </row>
    <row r="24" spans="1:15" x14ac:dyDescent="0.25">
      <c r="A24" s="3" t="s">
        <v>207</v>
      </c>
      <c r="B24" s="3" t="s">
        <v>210</v>
      </c>
      <c r="C24" s="3" t="s">
        <v>200</v>
      </c>
      <c r="D24" s="3" t="s">
        <v>200</v>
      </c>
      <c r="E24" s="3" t="s">
        <v>200</v>
      </c>
      <c r="F24" s="3" t="s">
        <v>200</v>
      </c>
      <c r="G24" s="3">
        <v>3.9301200000000001</v>
      </c>
      <c r="H24" s="3" t="s">
        <v>200</v>
      </c>
      <c r="I24" s="3" t="s">
        <v>200</v>
      </c>
      <c r="J24" s="3" t="s">
        <v>200</v>
      </c>
      <c r="K24" s="3" t="s">
        <v>200</v>
      </c>
      <c r="L24" s="3" t="s">
        <v>200</v>
      </c>
      <c r="M24" s="3" t="s">
        <v>200</v>
      </c>
      <c r="N24" s="3"/>
      <c r="O24" s="3"/>
    </row>
    <row r="25" spans="1:15" x14ac:dyDescent="0.25">
      <c r="A25" s="3" t="s">
        <v>207</v>
      </c>
      <c r="B25" s="3" t="s">
        <v>211</v>
      </c>
      <c r="C25" s="3" t="s">
        <v>200</v>
      </c>
      <c r="D25" s="3" t="s">
        <v>200</v>
      </c>
      <c r="E25" s="3" t="s">
        <v>200</v>
      </c>
      <c r="F25" s="3" t="s">
        <v>200</v>
      </c>
      <c r="G25" s="3" t="s">
        <v>200</v>
      </c>
      <c r="H25" s="3" t="s">
        <v>200</v>
      </c>
      <c r="I25" s="3" t="s">
        <v>200</v>
      </c>
      <c r="J25" s="3" t="s">
        <v>200</v>
      </c>
      <c r="K25" s="3">
        <v>33.250929999999997</v>
      </c>
      <c r="L25" s="3" t="s">
        <v>200</v>
      </c>
      <c r="M25" s="3" t="s">
        <v>200</v>
      </c>
      <c r="N25" s="3"/>
      <c r="O25" s="3"/>
    </row>
    <row r="26" spans="1:15" x14ac:dyDescent="0.25">
      <c r="A26" s="3" t="s">
        <v>207</v>
      </c>
      <c r="B26" s="3" t="s">
        <v>213</v>
      </c>
      <c r="C26" s="3">
        <v>17.675940000000001</v>
      </c>
      <c r="D26" s="3" t="s">
        <v>200</v>
      </c>
      <c r="E26" s="3" t="s">
        <v>200</v>
      </c>
      <c r="F26" s="3" t="s">
        <v>200</v>
      </c>
      <c r="G26" s="3" t="s">
        <v>200</v>
      </c>
      <c r="H26" s="3">
        <v>25.96753</v>
      </c>
      <c r="I26" s="3" t="s">
        <v>200</v>
      </c>
      <c r="J26" s="3" t="s">
        <v>200</v>
      </c>
      <c r="K26" s="3" t="s">
        <v>200</v>
      </c>
      <c r="L26" s="3" t="s">
        <v>200</v>
      </c>
      <c r="M26" s="3" t="s">
        <v>200</v>
      </c>
      <c r="N26" s="3"/>
      <c r="O26" s="3"/>
    </row>
    <row r="27" spans="1:15" x14ac:dyDescent="0.25">
      <c r="A27" s="3" t="s">
        <v>207</v>
      </c>
      <c r="B27" s="3" t="s">
        <v>215</v>
      </c>
      <c r="C27" s="3">
        <v>68.307590000000005</v>
      </c>
      <c r="D27" s="3" t="s">
        <v>200</v>
      </c>
      <c r="E27" s="3" t="s">
        <v>200</v>
      </c>
      <c r="F27" s="3" t="s">
        <v>200</v>
      </c>
      <c r="G27" s="3" t="s">
        <v>200</v>
      </c>
      <c r="H27" s="3" t="s">
        <v>200</v>
      </c>
      <c r="I27" s="3" t="s">
        <v>200</v>
      </c>
      <c r="J27" s="3" t="s">
        <v>200</v>
      </c>
      <c r="K27" s="3" t="s">
        <v>200</v>
      </c>
      <c r="L27" s="3" t="s">
        <v>200</v>
      </c>
      <c r="M27" s="3" t="s">
        <v>200</v>
      </c>
      <c r="N27" s="3"/>
      <c r="O27" s="3"/>
    </row>
    <row r="28" spans="1:15" x14ac:dyDescent="0.25">
      <c r="A28" s="3" t="s">
        <v>207</v>
      </c>
      <c r="B28" s="3" t="s">
        <v>261</v>
      </c>
      <c r="C28" s="3" t="s">
        <v>200</v>
      </c>
      <c r="D28" s="3" t="s">
        <v>200</v>
      </c>
      <c r="E28" s="3" t="s">
        <v>200</v>
      </c>
      <c r="F28" s="3" t="s">
        <v>200</v>
      </c>
      <c r="G28" s="3">
        <v>23.816510000000001</v>
      </c>
      <c r="H28" s="3" t="s">
        <v>200</v>
      </c>
      <c r="I28" s="3" t="s">
        <v>200</v>
      </c>
      <c r="J28" s="3" t="s">
        <v>200</v>
      </c>
      <c r="K28" s="3" t="s">
        <v>200</v>
      </c>
      <c r="L28" s="3" t="s">
        <v>200</v>
      </c>
      <c r="M28" s="3" t="s">
        <v>200</v>
      </c>
      <c r="N28" s="3"/>
      <c r="O28" s="3"/>
    </row>
    <row r="29" spans="1:15" x14ac:dyDescent="0.25">
      <c r="A29" s="3" t="s">
        <v>207</v>
      </c>
      <c r="B29" s="3" t="s">
        <v>216</v>
      </c>
      <c r="C29" s="3" t="s">
        <v>200</v>
      </c>
      <c r="D29" s="3">
        <v>19.620159999999998</v>
      </c>
      <c r="E29" s="3" t="s">
        <v>200</v>
      </c>
      <c r="F29" s="3" t="s">
        <v>200</v>
      </c>
      <c r="G29" s="3" t="s">
        <v>200</v>
      </c>
      <c r="H29" s="3" t="s">
        <v>200</v>
      </c>
      <c r="I29" s="3">
        <v>27.676580000000001</v>
      </c>
      <c r="J29" s="3" t="s">
        <v>200</v>
      </c>
      <c r="K29" s="3" t="s">
        <v>200</v>
      </c>
      <c r="L29" s="3" t="s">
        <v>200</v>
      </c>
      <c r="M29" s="3" t="s">
        <v>200</v>
      </c>
      <c r="N29" s="3"/>
      <c r="O29" s="3"/>
    </row>
    <row r="30" spans="1:15" x14ac:dyDescent="0.25">
      <c r="A30" s="3" t="s">
        <v>207</v>
      </c>
      <c r="B30" s="3" t="s">
        <v>217</v>
      </c>
      <c r="C30" s="3">
        <v>45.929929999999999</v>
      </c>
      <c r="D30" s="3" t="s">
        <v>200</v>
      </c>
      <c r="E30" s="3" t="s">
        <v>200</v>
      </c>
      <c r="F30" s="3" t="s">
        <v>200</v>
      </c>
      <c r="G30" s="3" t="s">
        <v>200</v>
      </c>
      <c r="H30" s="3">
        <v>60.380299999999998</v>
      </c>
      <c r="I30" s="3" t="s">
        <v>200</v>
      </c>
      <c r="J30" s="3" t="s">
        <v>200</v>
      </c>
      <c r="K30" s="3" t="s">
        <v>200</v>
      </c>
      <c r="L30" s="3" t="s">
        <v>200</v>
      </c>
      <c r="M30" s="3" t="s">
        <v>200</v>
      </c>
      <c r="N30" s="3"/>
      <c r="O30" s="3"/>
    </row>
    <row r="31" spans="1:15" x14ac:dyDescent="0.25">
      <c r="A31" s="3" t="s">
        <v>218</v>
      </c>
      <c r="B31" s="3" t="s">
        <v>246</v>
      </c>
      <c r="C31" s="3" t="s">
        <v>200</v>
      </c>
      <c r="D31" s="3" t="s">
        <v>200</v>
      </c>
      <c r="E31" s="3" t="s">
        <v>200</v>
      </c>
      <c r="F31" s="3">
        <v>6.4150499999999999</v>
      </c>
      <c r="G31" s="3" t="s">
        <v>200</v>
      </c>
      <c r="H31" s="3" t="s">
        <v>200</v>
      </c>
      <c r="I31" s="3" t="s">
        <v>200</v>
      </c>
      <c r="J31" s="3" t="s">
        <v>200</v>
      </c>
      <c r="K31" s="3" t="s">
        <v>200</v>
      </c>
      <c r="L31" s="3" t="s">
        <v>200</v>
      </c>
      <c r="M31" s="3" t="s">
        <v>200</v>
      </c>
      <c r="N31" s="3"/>
      <c r="O31" s="3"/>
    </row>
    <row r="32" spans="1:15" x14ac:dyDescent="0.25">
      <c r="A32" s="3" t="s">
        <v>218</v>
      </c>
      <c r="B32" s="3" t="s">
        <v>219</v>
      </c>
      <c r="C32" s="3" t="s">
        <v>200</v>
      </c>
      <c r="D32" s="3" t="s">
        <v>200</v>
      </c>
      <c r="E32" s="3" t="s">
        <v>200</v>
      </c>
      <c r="F32" s="3" t="s">
        <v>200</v>
      </c>
      <c r="G32" s="3">
        <v>10.95942</v>
      </c>
      <c r="H32" s="3" t="s">
        <v>200</v>
      </c>
      <c r="I32" s="3" t="s">
        <v>200</v>
      </c>
      <c r="J32" s="3" t="s">
        <v>200</v>
      </c>
      <c r="K32" s="3" t="s">
        <v>200</v>
      </c>
      <c r="L32" s="3" t="s">
        <v>200</v>
      </c>
      <c r="M32" s="3" t="s">
        <v>200</v>
      </c>
      <c r="N32" s="3"/>
      <c r="O32" s="3"/>
    </row>
    <row r="33" spans="1:15" x14ac:dyDescent="0.25">
      <c r="A33" s="3" t="s">
        <v>218</v>
      </c>
      <c r="B33" s="3" t="s">
        <v>247</v>
      </c>
      <c r="C33" s="3" t="s">
        <v>200</v>
      </c>
      <c r="D33" s="3">
        <v>35.425449999999998</v>
      </c>
      <c r="E33" s="3" t="s">
        <v>200</v>
      </c>
      <c r="F33" s="3" t="s">
        <v>200</v>
      </c>
      <c r="G33" s="3" t="s">
        <v>200</v>
      </c>
      <c r="H33" s="3">
        <v>38.76417</v>
      </c>
      <c r="I33" s="3" t="s">
        <v>200</v>
      </c>
      <c r="J33" s="3" t="s">
        <v>200</v>
      </c>
      <c r="K33" s="3" t="s">
        <v>200</v>
      </c>
      <c r="L33" s="3" t="s">
        <v>200</v>
      </c>
      <c r="M33" s="3" t="s">
        <v>200</v>
      </c>
      <c r="N33" s="3"/>
      <c r="O33" s="3"/>
    </row>
    <row r="34" spans="1:15" x14ac:dyDescent="0.25">
      <c r="A34" s="3" t="s">
        <v>218</v>
      </c>
      <c r="B34" s="3" t="s">
        <v>221</v>
      </c>
      <c r="C34" s="3" t="s">
        <v>200</v>
      </c>
      <c r="D34" s="3" t="s">
        <v>200</v>
      </c>
      <c r="E34" s="3">
        <v>8.95547</v>
      </c>
      <c r="F34" s="3" t="s">
        <v>200</v>
      </c>
      <c r="G34" s="3" t="s">
        <v>200</v>
      </c>
      <c r="H34" s="3" t="s">
        <v>200</v>
      </c>
      <c r="I34" s="3" t="s">
        <v>200</v>
      </c>
      <c r="J34" s="3" t="s">
        <v>200</v>
      </c>
      <c r="K34" s="3">
        <v>7.4197100000000002</v>
      </c>
      <c r="L34" s="3" t="s">
        <v>200</v>
      </c>
      <c r="M34" s="3" t="s">
        <v>200</v>
      </c>
      <c r="N34" s="3"/>
      <c r="O34" s="3"/>
    </row>
    <row r="35" spans="1:15" x14ac:dyDescent="0.25">
      <c r="A35" s="3" t="s">
        <v>222</v>
      </c>
      <c r="B35" s="3" t="s">
        <v>223</v>
      </c>
      <c r="C35" s="3" t="s">
        <v>200</v>
      </c>
      <c r="D35" s="3" t="s">
        <v>200</v>
      </c>
      <c r="E35" s="3" t="s">
        <v>200</v>
      </c>
      <c r="F35" s="3" t="s">
        <v>200</v>
      </c>
      <c r="G35" s="3" t="s">
        <v>200</v>
      </c>
      <c r="H35" s="3">
        <v>17.44455</v>
      </c>
      <c r="I35" s="3" t="s">
        <v>200</v>
      </c>
      <c r="J35" s="3" t="s">
        <v>200</v>
      </c>
      <c r="K35" s="3" t="s">
        <v>200</v>
      </c>
      <c r="L35" s="3" t="s">
        <v>200</v>
      </c>
      <c r="M35" s="3" t="s">
        <v>200</v>
      </c>
      <c r="N35" s="3"/>
      <c r="O35" s="3"/>
    </row>
    <row r="36" spans="1:15" x14ac:dyDescent="0.25">
      <c r="A36" s="3" t="s">
        <v>222</v>
      </c>
      <c r="B36" s="3" t="s">
        <v>225</v>
      </c>
      <c r="C36" s="3">
        <v>6.4798799999999996</v>
      </c>
      <c r="D36" s="3" t="s">
        <v>200</v>
      </c>
      <c r="E36" s="3" t="s">
        <v>200</v>
      </c>
      <c r="F36" s="3" t="s">
        <v>200</v>
      </c>
      <c r="G36" s="3">
        <v>4.3927399999999999</v>
      </c>
      <c r="H36" s="3" t="s">
        <v>200</v>
      </c>
      <c r="I36" s="3" t="s">
        <v>200</v>
      </c>
      <c r="J36" s="3" t="s">
        <v>200</v>
      </c>
      <c r="K36" s="3" t="s">
        <v>200</v>
      </c>
      <c r="L36" s="3" t="s">
        <v>200</v>
      </c>
      <c r="M36" s="3" t="s">
        <v>200</v>
      </c>
      <c r="N36" s="3"/>
      <c r="O36" s="3"/>
    </row>
    <row r="37" spans="1:15" x14ac:dyDescent="0.25">
      <c r="A37" s="3" t="s">
        <v>222</v>
      </c>
      <c r="B37" s="3" t="s">
        <v>226</v>
      </c>
      <c r="C37" s="3" t="s">
        <v>200</v>
      </c>
      <c r="D37" s="3" t="s">
        <v>200</v>
      </c>
      <c r="E37" s="3" t="s">
        <v>200</v>
      </c>
      <c r="F37" s="3" t="s">
        <v>200</v>
      </c>
      <c r="G37" s="3">
        <v>13.02364</v>
      </c>
      <c r="H37" s="3" t="s">
        <v>200</v>
      </c>
      <c r="I37" s="3" t="s">
        <v>200</v>
      </c>
      <c r="J37" s="3" t="s">
        <v>200</v>
      </c>
      <c r="K37" s="3">
        <v>9.1092899999999997</v>
      </c>
      <c r="L37" s="3" t="s">
        <v>200</v>
      </c>
      <c r="M37" s="3" t="s">
        <v>200</v>
      </c>
      <c r="N37" s="3"/>
      <c r="O37" s="3"/>
    </row>
    <row r="38" spans="1:15" x14ac:dyDescent="0.25">
      <c r="A38" s="3" t="s">
        <v>222</v>
      </c>
      <c r="B38" s="3" t="s">
        <v>248</v>
      </c>
      <c r="C38" s="3">
        <v>17.768439999999998</v>
      </c>
      <c r="D38" s="3" t="s">
        <v>200</v>
      </c>
      <c r="E38" s="3" t="s">
        <v>200</v>
      </c>
      <c r="F38" s="3" t="s">
        <v>200</v>
      </c>
      <c r="G38" s="3" t="s">
        <v>200</v>
      </c>
      <c r="H38" s="3" t="s">
        <v>200</v>
      </c>
      <c r="I38" s="3">
        <v>7.8927899999999998</v>
      </c>
      <c r="J38" s="3" t="s">
        <v>200</v>
      </c>
      <c r="K38" s="3" t="s">
        <v>200</v>
      </c>
      <c r="L38" s="3" t="s">
        <v>200</v>
      </c>
      <c r="M38" s="3" t="s">
        <v>200</v>
      </c>
      <c r="N38" s="3"/>
      <c r="O38" s="3"/>
    </row>
    <row r="39" spans="1:15" x14ac:dyDescent="0.25">
      <c r="A39" s="3" t="s">
        <v>222</v>
      </c>
      <c r="B39" s="3" t="s">
        <v>249</v>
      </c>
      <c r="C39" s="3" t="s">
        <v>200</v>
      </c>
      <c r="D39" s="3">
        <v>38.438429999999997</v>
      </c>
      <c r="E39" s="3" t="s">
        <v>200</v>
      </c>
      <c r="F39" s="3" t="s">
        <v>200</v>
      </c>
      <c r="G39" s="3" t="s">
        <v>200</v>
      </c>
      <c r="H39" s="3" t="s">
        <v>200</v>
      </c>
      <c r="I39" s="3" t="s">
        <v>200</v>
      </c>
      <c r="J39" s="3" t="s">
        <v>200</v>
      </c>
      <c r="K39" s="3" t="s">
        <v>200</v>
      </c>
      <c r="L39" s="3" t="s">
        <v>200</v>
      </c>
      <c r="M39" s="3" t="s">
        <v>200</v>
      </c>
      <c r="N39" s="3"/>
      <c r="O39" s="3"/>
    </row>
    <row r="40" spans="1:15" x14ac:dyDescent="0.25">
      <c r="A40" s="3" t="s">
        <v>222</v>
      </c>
      <c r="B40" s="3" t="s">
        <v>250</v>
      </c>
      <c r="C40" s="3" t="s">
        <v>200</v>
      </c>
      <c r="D40" s="3" t="s">
        <v>200</v>
      </c>
      <c r="E40" s="3" t="s">
        <v>200</v>
      </c>
      <c r="F40" s="3">
        <v>15.248290000000001</v>
      </c>
      <c r="G40" s="3" t="s">
        <v>200</v>
      </c>
      <c r="H40" s="3" t="s">
        <v>200</v>
      </c>
      <c r="I40" s="3" t="s">
        <v>200</v>
      </c>
      <c r="J40" s="3" t="s">
        <v>200</v>
      </c>
      <c r="K40" s="3" t="s">
        <v>200</v>
      </c>
      <c r="L40" s="3" t="s">
        <v>200</v>
      </c>
      <c r="M40" s="3" t="s">
        <v>200</v>
      </c>
      <c r="N40" s="3"/>
      <c r="O40" s="3"/>
    </row>
    <row r="41" spans="1:15" x14ac:dyDescent="0.25">
      <c r="A41" s="3" t="s">
        <v>222</v>
      </c>
      <c r="B41" s="3" t="s">
        <v>266</v>
      </c>
      <c r="C41" s="3" t="s">
        <v>200</v>
      </c>
      <c r="D41" s="3" t="s">
        <v>200</v>
      </c>
      <c r="E41" s="3" t="s">
        <v>200</v>
      </c>
      <c r="F41" s="3" t="s">
        <v>200</v>
      </c>
      <c r="G41" s="3" t="s">
        <v>200</v>
      </c>
      <c r="H41" s="3" t="s">
        <v>200</v>
      </c>
      <c r="I41" s="3">
        <v>4.4343300000000001</v>
      </c>
      <c r="J41" s="3" t="s">
        <v>200</v>
      </c>
      <c r="K41" s="3" t="s">
        <v>200</v>
      </c>
      <c r="L41" s="3" t="s">
        <v>200</v>
      </c>
      <c r="M41" s="3" t="s">
        <v>200</v>
      </c>
      <c r="N41" s="3"/>
      <c r="O41" s="3"/>
    </row>
    <row r="42" spans="1:15" x14ac:dyDescent="0.25">
      <c r="A42" s="3" t="s">
        <v>222</v>
      </c>
      <c r="B42" s="3" t="s">
        <v>251</v>
      </c>
      <c r="C42" s="3" t="s">
        <v>200</v>
      </c>
      <c r="D42" s="3" t="s">
        <v>200</v>
      </c>
      <c r="E42" s="3" t="s">
        <v>200</v>
      </c>
      <c r="F42" s="3">
        <v>23.595469999999999</v>
      </c>
      <c r="G42" s="3" t="s">
        <v>200</v>
      </c>
      <c r="H42" s="3" t="s">
        <v>200</v>
      </c>
      <c r="I42" s="3" t="s">
        <v>200</v>
      </c>
      <c r="J42" s="3" t="s">
        <v>200</v>
      </c>
      <c r="K42" s="3">
        <v>28.03069</v>
      </c>
      <c r="L42" s="3" t="s">
        <v>200</v>
      </c>
      <c r="M42" s="3" t="s">
        <v>200</v>
      </c>
      <c r="N42" s="3"/>
      <c r="O42" s="3"/>
    </row>
    <row r="43" spans="1:15" x14ac:dyDescent="0.25">
      <c r="A43" s="3" t="s">
        <v>222</v>
      </c>
      <c r="B43" s="3" t="s">
        <v>227</v>
      </c>
      <c r="C43" s="3">
        <v>18.519970000000001</v>
      </c>
      <c r="D43" s="3" t="s">
        <v>200</v>
      </c>
      <c r="E43" s="3" t="s">
        <v>200</v>
      </c>
      <c r="F43" s="3" t="s">
        <v>200</v>
      </c>
      <c r="G43" s="3" t="s">
        <v>200</v>
      </c>
      <c r="H43" s="3">
        <v>16.82019</v>
      </c>
      <c r="I43" s="3" t="s">
        <v>200</v>
      </c>
      <c r="J43" s="3" t="s">
        <v>200</v>
      </c>
      <c r="K43" s="3" t="s">
        <v>200</v>
      </c>
      <c r="L43" s="3">
        <v>23.784279999999999</v>
      </c>
      <c r="M43" s="3" t="s">
        <v>200</v>
      </c>
      <c r="N43" s="3"/>
      <c r="O43" s="3"/>
    </row>
    <row r="44" spans="1:15" x14ac:dyDescent="0.25">
      <c r="A44" s="3" t="s">
        <v>228</v>
      </c>
      <c r="B44" s="3" t="s">
        <v>229</v>
      </c>
      <c r="C44" s="3" t="s">
        <v>200</v>
      </c>
      <c r="D44" s="3">
        <v>38.92313</v>
      </c>
      <c r="E44" s="3" t="s">
        <v>200</v>
      </c>
      <c r="F44" s="3" t="s">
        <v>200</v>
      </c>
      <c r="G44" s="3">
        <v>35.670259999999999</v>
      </c>
      <c r="H44" s="3" t="s">
        <v>200</v>
      </c>
      <c r="I44" s="3" t="s">
        <v>200</v>
      </c>
      <c r="J44" s="3" t="s">
        <v>200</v>
      </c>
      <c r="K44" s="3">
        <v>46.935209999999998</v>
      </c>
      <c r="L44" s="3" t="s">
        <v>200</v>
      </c>
      <c r="M44" s="3" t="s">
        <v>200</v>
      </c>
      <c r="N44" s="3"/>
      <c r="O44" s="3"/>
    </row>
    <row r="45" spans="1:15" x14ac:dyDescent="0.25">
      <c r="A45" s="3" t="s">
        <v>228</v>
      </c>
      <c r="B45" s="3" t="s">
        <v>230</v>
      </c>
      <c r="C45" s="3">
        <v>58.470649999999999</v>
      </c>
      <c r="D45" s="3" t="s">
        <v>200</v>
      </c>
      <c r="E45" s="3" t="s">
        <v>200</v>
      </c>
      <c r="F45" s="3" t="s">
        <v>200</v>
      </c>
      <c r="G45" s="3" t="s">
        <v>200</v>
      </c>
      <c r="H45" s="3" t="s">
        <v>200</v>
      </c>
      <c r="I45" s="3" t="s">
        <v>200</v>
      </c>
      <c r="J45" s="3" t="s">
        <v>200</v>
      </c>
      <c r="K45" s="3" t="s">
        <v>200</v>
      </c>
      <c r="L45" s="3" t="s">
        <v>200</v>
      </c>
      <c r="M45" s="3" t="s">
        <v>200</v>
      </c>
      <c r="N45" s="3"/>
      <c r="O45" s="3"/>
    </row>
    <row r="46" spans="1:15" x14ac:dyDescent="0.25">
      <c r="A46" s="3" t="s">
        <v>228</v>
      </c>
      <c r="B46" s="3" t="s">
        <v>232</v>
      </c>
      <c r="C46" s="3" t="s">
        <v>200</v>
      </c>
      <c r="D46" s="3" t="s">
        <v>200</v>
      </c>
      <c r="E46" s="3">
        <v>46.606549999999999</v>
      </c>
      <c r="F46" s="3" t="s">
        <v>200</v>
      </c>
      <c r="G46" s="3" t="s">
        <v>200</v>
      </c>
      <c r="H46" s="3" t="s">
        <v>200</v>
      </c>
      <c r="I46" s="3">
        <v>38.212090000000003</v>
      </c>
      <c r="J46" s="3" t="s">
        <v>200</v>
      </c>
      <c r="K46" s="3" t="s">
        <v>200</v>
      </c>
      <c r="L46" s="3" t="s">
        <v>200</v>
      </c>
      <c r="M46" s="3" t="s">
        <v>200</v>
      </c>
      <c r="N46" s="3"/>
      <c r="O46" s="3"/>
    </row>
    <row r="47" spans="1:15" x14ac:dyDescent="0.25">
      <c r="A47" s="3" t="s">
        <v>228</v>
      </c>
      <c r="B47" s="3" t="s">
        <v>233</v>
      </c>
      <c r="C47" s="3">
        <v>36.916420000000002</v>
      </c>
      <c r="D47" s="3" t="s">
        <v>200</v>
      </c>
      <c r="E47" s="3" t="s">
        <v>200</v>
      </c>
      <c r="F47" s="3">
        <v>36.343269999999997</v>
      </c>
      <c r="G47" s="3" t="s">
        <v>200</v>
      </c>
      <c r="H47" s="3" t="s">
        <v>200</v>
      </c>
      <c r="I47" s="3" t="s">
        <v>200</v>
      </c>
      <c r="J47" s="3" t="s">
        <v>200</v>
      </c>
      <c r="K47" s="3">
        <v>22.19228</v>
      </c>
      <c r="L47" s="3" t="s">
        <v>200</v>
      </c>
      <c r="M47" s="3" t="s">
        <v>200</v>
      </c>
      <c r="N47" s="3"/>
      <c r="O47" s="3"/>
    </row>
    <row r="48" spans="1:15" x14ac:dyDescent="0.25">
      <c r="A48" s="3" t="s">
        <v>228</v>
      </c>
      <c r="B48" s="3" t="s">
        <v>234</v>
      </c>
      <c r="C48" s="3" t="s">
        <v>200</v>
      </c>
      <c r="D48" s="3" t="s">
        <v>200</v>
      </c>
      <c r="E48" s="3" t="s">
        <v>200</v>
      </c>
      <c r="F48" s="3" t="s">
        <v>200</v>
      </c>
      <c r="G48" s="3">
        <v>20.810759999999998</v>
      </c>
      <c r="H48" s="3" t="s">
        <v>200</v>
      </c>
      <c r="I48" s="3" t="s">
        <v>200</v>
      </c>
      <c r="J48" s="3" t="s">
        <v>200</v>
      </c>
      <c r="K48" s="3">
        <v>6.4363299999999999</v>
      </c>
      <c r="L48" s="3" t="s">
        <v>200</v>
      </c>
      <c r="M48" s="3" t="s">
        <v>200</v>
      </c>
      <c r="N48" s="3"/>
      <c r="O48" s="3"/>
    </row>
    <row r="49" spans="1:15" x14ac:dyDescent="0.25">
      <c r="A49" s="3" t="s">
        <v>228</v>
      </c>
      <c r="B49" s="3" t="s">
        <v>252</v>
      </c>
      <c r="C49" s="3" t="s">
        <v>200</v>
      </c>
      <c r="D49" s="3" t="s">
        <v>200</v>
      </c>
      <c r="E49" s="3">
        <v>53.395969999999998</v>
      </c>
      <c r="F49" s="3" t="s">
        <v>200</v>
      </c>
      <c r="G49" s="3" t="s">
        <v>200</v>
      </c>
      <c r="H49" s="3" t="s">
        <v>200</v>
      </c>
      <c r="I49" s="3">
        <v>48.530709999999999</v>
      </c>
      <c r="J49" s="3" t="s">
        <v>200</v>
      </c>
      <c r="K49" s="3">
        <v>54.050660000000001</v>
      </c>
      <c r="L49" s="3" t="s">
        <v>200</v>
      </c>
      <c r="M49" s="3" t="s">
        <v>200</v>
      </c>
      <c r="N49" s="3"/>
      <c r="O49" s="3"/>
    </row>
    <row r="50" spans="1:15" x14ac:dyDescent="0.25">
      <c r="A50" s="3" t="s">
        <v>228</v>
      </c>
      <c r="B50" s="3" t="s">
        <v>235</v>
      </c>
      <c r="C50" s="3" t="s">
        <v>200</v>
      </c>
      <c r="D50" s="3" t="s">
        <v>200</v>
      </c>
      <c r="E50" s="3" t="s">
        <v>200</v>
      </c>
      <c r="F50" s="3" t="s">
        <v>200</v>
      </c>
      <c r="G50" s="3">
        <v>18.814859999999999</v>
      </c>
      <c r="H50" s="3" t="s">
        <v>200</v>
      </c>
      <c r="I50" s="3" t="s">
        <v>200</v>
      </c>
      <c r="J50" s="3" t="s">
        <v>200</v>
      </c>
      <c r="K50" s="3" t="s">
        <v>200</v>
      </c>
      <c r="L50" s="3" t="s">
        <v>200</v>
      </c>
      <c r="M50" s="3" t="s">
        <v>200</v>
      </c>
      <c r="N50" s="3"/>
      <c r="O50" s="3"/>
    </row>
    <row r="51" spans="1:15" x14ac:dyDescent="0.25">
      <c r="A51" s="3" t="s">
        <v>228</v>
      </c>
      <c r="B51" s="3" t="s">
        <v>236</v>
      </c>
      <c r="C51" s="3" t="s">
        <v>200</v>
      </c>
      <c r="D51" s="3" t="s">
        <v>200</v>
      </c>
      <c r="E51" s="3" t="s">
        <v>200</v>
      </c>
      <c r="F51" s="3">
        <v>18.513739999999999</v>
      </c>
      <c r="G51" s="3" t="s">
        <v>200</v>
      </c>
      <c r="H51" s="3" t="s">
        <v>200</v>
      </c>
      <c r="I51" s="3" t="s">
        <v>200</v>
      </c>
      <c r="J51" s="3" t="s">
        <v>200</v>
      </c>
      <c r="K51" s="3" t="s">
        <v>200</v>
      </c>
      <c r="L51" s="3" t="s">
        <v>200</v>
      </c>
      <c r="M51" s="3" t="s">
        <v>200</v>
      </c>
      <c r="N51" s="3"/>
      <c r="O51" s="3"/>
    </row>
    <row r="52" spans="1:15" x14ac:dyDescent="0.25">
      <c r="A52" s="3" t="s">
        <v>228</v>
      </c>
      <c r="B52" s="3" t="s">
        <v>237</v>
      </c>
      <c r="C52" s="3" t="s">
        <v>200</v>
      </c>
      <c r="D52" s="3" t="s">
        <v>200</v>
      </c>
      <c r="E52" s="3" t="s">
        <v>200</v>
      </c>
      <c r="F52" s="3">
        <v>56.757849999999998</v>
      </c>
      <c r="G52" s="3" t="s">
        <v>200</v>
      </c>
      <c r="H52" s="3">
        <v>58.667340000000003</v>
      </c>
      <c r="I52" s="3" t="s">
        <v>200</v>
      </c>
      <c r="J52" s="3" t="s">
        <v>200</v>
      </c>
      <c r="K52" s="3">
        <v>59.249890000000001</v>
      </c>
      <c r="L52" s="3" t="s">
        <v>200</v>
      </c>
      <c r="M52" s="3" t="s">
        <v>200</v>
      </c>
      <c r="N52" s="3"/>
      <c r="O52" s="3"/>
    </row>
    <row r="53" spans="1:15" x14ac:dyDescent="0.25">
      <c r="A53" s="3" t="s">
        <v>228</v>
      </c>
      <c r="B53" s="3" t="s">
        <v>238</v>
      </c>
      <c r="C53" s="3" t="s">
        <v>200</v>
      </c>
      <c r="D53" s="3" t="s">
        <v>200</v>
      </c>
      <c r="E53" s="3">
        <v>75.798079999999999</v>
      </c>
      <c r="F53" s="3" t="s">
        <v>200</v>
      </c>
      <c r="G53" s="3" t="s">
        <v>200</v>
      </c>
      <c r="H53" s="3" t="s">
        <v>200</v>
      </c>
      <c r="I53" s="3" t="s">
        <v>200</v>
      </c>
      <c r="J53" s="3" t="s">
        <v>200</v>
      </c>
      <c r="K53" s="3" t="s">
        <v>200</v>
      </c>
      <c r="L53" s="3" t="s">
        <v>200</v>
      </c>
      <c r="M53" s="3" t="s">
        <v>200</v>
      </c>
      <c r="N53" s="3"/>
      <c r="O53" s="3"/>
    </row>
    <row r="54" spans="1:15" x14ac:dyDescent="0.25">
      <c r="A54" s="3" t="s">
        <v>228</v>
      </c>
      <c r="B54" s="3" t="s">
        <v>253</v>
      </c>
      <c r="C54" s="3" t="s">
        <v>200</v>
      </c>
      <c r="D54" s="3">
        <v>24.298749999999998</v>
      </c>
      <c r="E54" s="3" t="s">
        <v>200</v>
      </c>
      <c r="F54" s="3">
        <v>30.590409999999999</v>
      </c>
      <c r="G54" s="3" t="s">
        <v>200</v>
      </c>
      <c r="H54" s="3" t="s">
        <v>200</v>
      </c>
      <c r="I54" s="3">
        <v>35.378740000000001</v>
      </c>
      <c r="J54" s="3" t="s">
        <v>200</v>
      </c>
      <c r="K54" s="3">
        <v>29.588239999999999</v>
      </c>
      <c r="L54" s="3" t="s">
        <v>200</v>
      </c>
      <c r="M54" s="3" t="s">
        <v>200</v>
      </c>
      <c r="N54" s="3"/>
      <c r="O54" s="3"/>
    </row>
    <row r="55" spans="1:15" x14ac:dyDescent="0.25">
      <c r="A55" s="3" t="s">
        <v>228</v>
      </c>
      <c r="B55" s="3" t="s">
        <v>239</v>
      </c>
      <c r="C55" s="3" t="s">
        <v>200</v>
      </c>
      <c r="D55" s="3">
        <v>41.901330000000002</v>
      </c>
      <c r="E55" s="3" t="s">
        <v>200</v>
      </c>
      <c r="F55" s="3" t="s">
        <v>200</v>
      </c>
      <c r="G55" s="3" t="s">
        <v>200</v>
      </c>
      <c r="H55" s="3" t="s">
        <v>200</v>
      </c>
      <c r="I55" s="3">
        <v>40.139600000000002</v>
      </c>
      <c r="J55" s="3">
        <v>36.770679999999999</v>
      </c>
      <c r="K55" s="3" t="s">
        <v>200</v>
      </c>
      <c r="L55" s="3" t="s">
        <v>200</v>
      </c>
      <c r="M55" s="3" t="s">
        <v>200</v>
      </c>
      <c r="N55" s="3"/>
      <c r="O55" s="3"/>
    </row>
    <row r="56" spans="1:15" x14ac:dyDescent="0.25">
      <c r="A56" s="3" t="s">
        <v>228</v>
      </c>
      <c r="B56" s="3" t="s">
        <v>240</v>
      </c>
      <c r="C56" s="3" t="s">
        <v>200</v>
      </c>
      <c r="D56" s="3" t="s">
        <v>200</v>
      </c>
      <c r="E56" s="3" t="s">
        <v>200</v>
      </c>
      <c r="F56" s="3">
        <v>25.069420000000001</v>
      </c>
      <c r="G56" s="3" t="s">
        <v>200</v>
      </c>
      <c r="H56" s="3" t="s">
        <v>200</v>
      </c>
      <c r="I56" s="3" t="s">
        <v>200</v>
      </c>
      <c r="J56" s="3">
        <v>17.85877</v>
      </c>
      <c r="K56" s="3" t="s">
        <v>200</v>
      </c>
      <c r="L56" s="3" t="s">
        <v>200</v>
      </c>
      <c r="M56" s="3" t="s">
        <v>200</v>
      </c>
      <c r="N56" s="3"/>
      <c r="O56" s="3"/>
    </row>
    <row r="57" spans="1:15" x14ac:dyDescent="0.25">
      <c r="A57" s="3" t="s">
        <v>228</v>
      </c>
      <c r="B57" s="3" t="s">
        <v>241</v>
      </c>
      <c r="C57" s="3">
        <v>22.4495</v>
      </c>
      <c r="D57" s="3" t="s">
        <v>200</v>
      </c>
      <c r="E57" s="3" t="s">
        <v>200</v>
      </c>
      <c r="F57" s="3" t="s">
        <v>200</v>
      </c>
      <c r="G57" s="3">
        <v>18.862970000000001</v>
      </c>
      <c r="H57" s="3" t="s">
        <v>200</v>
      </c>
      <c r="I57" s="3" t="s">
        <v>200</v>
      </c>
      <c r="J57" s="3">
        <v>14.349489999999999</v>
      </c>
      <c r="K57" s="3" t="s">
        <v>200</v>
      </c>
      <c r="L57" s="3" t="s">
        <v>200</v>
      </c>
      <c r="M57" s="3" t="s">
        <v>200</v>
      </c>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356</v>
      </c>
    </row>
    <row r="5" spans="1:15" ht="21" x14ac:dyDescent="0.35">
      <c r="A5" s="7" t="s">
        <v>180</v>
      </c>
    </row>
    <row r="6" spans="1:15" x14ac:dyDescent="0.25">
      <c r="A6" t="s">
        <v>311</v>
      </c>
    </row>
    <row r="7" spans="1:15" x14ac:dyDescent="0.25">
      <c r="A7" t="s">
        <v>357</v>
      </c>
    </row>
    <row r="8" spans="1:15" x14ac:dyDescent="0.25">
      <c r="A8" t="s">
        <v>368</v>
      </c>
    </row>
    <row r="9" spans="1:15" x14ac:dyDescent="0.25">
      <c r="A9" t="s">
        <v>370</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31.92756</v>
      </c>
      <c r="D14" s="3" t="s">
        <v>200</v>
      </c>
      <c r="E14" s="3" t="s">
        <v>200</v>
      </c>
      <c r="F14" s="3" t="s">
        <v>200</v>
      </c>
      <c r="G14" s="3" t="s">
        <v>200</v>
      </c>
      <c r="H14" s="3" t="s">
        <v>200</v>
      </c>
      <c r="I14" s="3" t="s">
        <v>200</v>
      </c>
      <c r="J14" s="3">
        <v>22.600349999999999</v>
      </c>
      <c r="K14" s="3" t="s">
        <v>200</v>
      </c>
      <c r="L14" s="3" t="s">
        <v>200</v>
      </c>
      <c r="M14" s="3" t="s">
        <v>200</v>
      </c>
      <c r="N14" s="3"/>
      <c r="O14" s="3"/>
    </row>
    <row r="15" spans="1:15" x14ac:dyDescent="0.25">
      <c r="A15" s="3" t="s">
        <v>198</v>
      </c>
      <c r="B15" s="3" t="s">
        <v>201</v>
      </c>
      <c r="C15" s="3" t="s">
        <v>200</v>
      </c>
      <c r="D15" s="3">
        <v>16.104389999999999</v>
      </c>
      <c r="E15" s="3" t="s">
        <v>200</v>
      </c>
      <c r="F15" s="3" t="s">
        <v>200</v>
      </c>
      <c r="G15" s="3">
        <v>14.24198</v>
      </c>
      <c r="H15" s="3" t="s">
        <v>200</v>
      </c>
      <c r="I15" s="3" t="s">
        <v>200</v>
      </c>
      <c r="J15" s="3" t="s">
        <v>200</v>
      </c>
      <c r="K15" s="3" t="s">
        <v>200</v>
      </c>
      <c r="L15" s="3" t="s">
        <v>200</v>
      </c>
      <c r="M15" s="3" t="s">
        <v>200</v>
      </c>
      <c r="N15" s="3"/>
      <c r="O15" s="3"/>
    </row>
    <row r="16" spans="1:15" x14ac:dyDescent="0.25">
      <c r="A16" s="3" t="s">
        <v>198</v>
      </c>
      <c r="B16" s="3" t="s">
        <v>265</v>
      </c>
      <c r="C16" s="3">
        <v>26.292369999999998</v>
      </c>
      <c r="D16" s="3" t="s">
        <v>200</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v>26.023009999999999</v>
      </c>
      <c r="H17" s="3" t="s">
        <v>200</v>
      </c>
      <c r="I17" s="3" t="s">
        <v>200</v>
      </c>
      <c r="J17" s="3" t="s">
        <v>200</v>
      </c>
      <c r="K17" s="3" t="s">
        <v>200</v>
      </c>
      <c r="L17" s="3" t="s">
        <v>200</v>
      </c>
      <c r="M17" s="3" t="s">
        <v>200</v>
      </c>
      <c r="N17" s="3"/>
      <c r="O17" s="3"/>
    </row>
    <row r="18" spans="1:15" x14ac:dyDescent="0.25">
      <c r="A18" s="3" t="s">
        <v>198</v>
      </c>
      <c r="B18" s="3" t="s">
        <v>203</v>
      </c>
      <c r="C18" s="3" t="s">
        <v>200</v>
      </c>
      <c r="D18" s="3" t="s">
        <v>200</v>
      </c>
      <c r="E18" s="3">
        <v>9.1599900000000005</v>
      </c>
      <c r="F18" s="3" t="s">
        <v>200</v>
      </c>
      <c r="G18" s="3" t="s">
        <v>200</v>
      </c>
      <c r="H18" s="3">
        <v>5.0520699999999996</v>
      </c>
      <c r="I18" s="3" t="s">
        <v>200</v>
      </c>
      <c r="J18" s="3" t="s">
        <v>200</v>
      </c>
      <c r="K18" s="3" t="s">
        <v>200</v>
      </c>
      <c r="L18" s="3" t="s">
        <v>200</v>
      </c>
      <c r="M18" s="3" t="s">
        <v>200</v>
      </c>
      <c r="N18" s="3"/>
      <c r="O18" s="3"/>
    </row>
    <row r="19" spans="1:15" x14ac:dyDescent="0.25">
      <c r="A19" s="3" t="s">
        <v>198</v>
      </c>
      <c r="B19" s="3" t="s">
        <v>204</v>
      </c>
      <c r="C19" s="3">
        <v>14.421900000000001</v>
      </c>
      <c r="D19" s="3" t="s">
        <v>200</v>
      </c>
      <c r="E19" s="3" t="s">
        <v>200</v>
      </c>
      <c r="F19" s="3">
        <v>7.8536200000000003</v>
      </c>
      <c r="G19" s="3" t="s">
        <v>200</v>
      </c>
      <c r="H19" s="3" t="s">
        <v>200</v>
      </c>
      <c r="I19" s="3" t="s">
        <v>200</v>
      </c>
      <c r="J19" s="3" t="s">
        <v>200</v>
      </c>
      <c r="K19" s="3" t="s">
        <v>200</v>
      </c>
      <c r="L19" s="3" t="s">
        <v>200</v>
      </c>
      <c r="M19" s="3" t="s">
        <v>200</v>
      </c>
      <c r="N19" s="3"/>
      <c r="O19" s="3"/>
    </row>
    <row r="20" spans="1:15" x14ac:dyDescent="0.25">
      <c r="A20" s="3" t="s">
        <v>198</v>
      </c>
      <c r="B20" s="3" t="s">
        <v>365</v>
      </c>
      <c r="C20" s="3" t="s">
        <v>200</v>
      </c>
      <c r="D20" s="3" t="s">
        <v>200</v>
      </c>
      <c r="E20" s="3">
        <v>2.7488899999999998</v>
      </c>
      <c r="F20" s="3" t="s">
        <v>200</v>
      </c>
      <c r="G20" s="3" t="s">
        <v>200</v>
      </c>
      <c r="H20" s="3" t="s">
        <v>200</v>
      </c>
      <c r="I20" s="3" t="s">
        <v>200</v>
      </c>
      <c r="J20" s="3" t="s">
        <v>200</v>
      </c>
      <c r="K20" s="3" t="s">
        <v>200</v>
      </c>
      <c r="L20" s="3" t="s">
        <v>200</v>
      </c>
      <c r="M20" s="3" t="s">
        <v>200</v>
      </c>
      <c r="N20" s="3"/>
      <c r="O20" s="3"/>
    </row>
    <row r="21" spans="1:15" x14ac:dyDescent="0.25">
      <c r="A21" s="3" t="s">
        <v>198</v>
      </c>
      <c r="B21" s="3" t="s">
        <v>206</v>
      </c>
      <c r="C21" s="3" t="s">
        <v>200</v>
      </c>
      <c r="D21" s="3" t="s">
        <v>200</v>
      </c>
      <c r="E21" s="3" t="s">
        <v>200</v>
      </c>
      <c r="F21" s="3" t="s">
        <v>200</v>
      </c>
      <c r="G21" s="3">
        <v>6.6115000000000004</v>
      </c>
      <c r="H21" s="3" t="s">
        <v>200</v>
      </c>
      <c r="I21" s="3" t="s">
        <v>200</v>
      </c>
      <c r="J21" s="3" t="s">
        <v>200</v>
      </c>
      <c r="K21" s="3" t="s">
        <v>200</v>
      </c>
      <c r="L21" s="3" t="s">
        <v>200</v>
      </c>
      <c r="M21" s="3" t="s">
        <v>200</v>
      </c>
      <c r="N21" s="3"/>
      <c r="O21" s="3"/>
    </row>
    <row r="22" spans="1:15" x14ac:dyDescent="0.25">
      <c r="A22" s="3" t="s">
        <v>207</v>
      </c>
      <c r="B22" s="3" t="s">
        <v>208</v>
      </c>
      <c r="C22" s="3" t="s">
        <v>200</v>
      </c>
      <c r="D22" s="3" t="s">
        <v>200</v>
      </c>
      <c r="E22" s="3">
        <v>8.9445399999999999</v>
      </c>
      <c r="F22" s="3" t="s">
        <v>200</v>
      </c>
      <c r="G22" s="3" t="s">
        <v>200</v>
      </c>
      <c r="H22" s="3" t="s">
        <v>200</v>
      </c>
      <c r="I22" s="3" t="s">
        <v>200</v>
      </c>
      <c r="J22" s="3" t="s">
        <v>200</v>
      </c>
      <c r="K22" s="3" t="s">
        <v>200</v>
      </c>
      <c r="L22" s="3" t="s">
        <v>200</v>
      </c>
      <c r="M22" s="3" t="s">
        <v>200</v>
      </c>
      <c r="N22" s="3"/>
      <c r="O22" s="3"/>
    </row>
    <row r="23" spans="1:15" x14ac:dyDescent="0.25">
      <c r="A23" s="3" t="s">
        <v>207</v>
      </c>
      <c r="B23" s="3" t="s">
        <v>257</v>
      </c>
      <c r="C23" s="3" t="s">
        <v>200</v>
      </c>
      <c r="D23" s="3">
        <v>17.298020000000001</v>
      </c>
      <c r="E23" s="3" t="s">
        <v>200</v>
      </c>
      <c r="F23" s="3" t="s">
        <v>200</v>
      </c>
      <c r="G23" s="3" t="s">
        <v>200</v>
      </c>
      <c r="H23" s="3" t="s">
        <v>200</v>
      </c>
      <c r="I23" s="3">
        <v>26.144449999999999</v>
      </c>
      <c r="J23" s="3" t="s">
        <v>200</v>
      </c>
      <c r="K23" s="3" t="s">
        <v>200</v>
      </c>
      <c r="L23" s="3" t="s">
        <v>200</v>
      </c>
      <c r="M23" s="3" t="s">
        <v>200</v>
      </c>
      <c r="N23" s="3"/>
      <c r="O23" s="3"/>
    </row>
    <row r="24" spans="1:15" x14ac:dyDescent="0.25">
      <c r="A24" s="3" t="s">
        <v>207</v>
      </c>
      <c r="B24" s="3" t="s">
        <v>210</v>
      </c>
      <c r="C24" s="3" t="s">
        <v>200</v>
      </c>
      <c r="D24" s="3" t="s">
        <v>200</v>
      </c>
      <c r="E24" s="3" t="s">
        <v>200</v>
      </c>
      <c r="F24" s="3" t="s">
        <v>200</v>
      </c>
      <c r="G24" s="3">
        <v>3.7065100000000002</v>
      </c>
      <c r="H24" s="3" t="s">
        <v>200</v>
      </c>
      <c r="I24" s="3" t="s">
        <v>200</v>
      </c>
      <c r="J24" s="3" t="s">
        <v>200</v>
      </c>
      <c r="K24" s="3" t="s">
        <v>200</v>
      </c>
      <c r="L24" s="3" t="s">
        <v>200</v>
      </c>
      <c r="M24" s="3" t="s">
        <v>200</v>
      </c>
      <c r="N24" s="3"/>
      <c r="O24" s="3"/>
    </row>
    <row r="25" spans="1:15" x14ac:dyDescent="0.25">
      <c r="A25" s="3" t="s">
        <v>207</v>
      </c>
      <c r="B25" s="3" t="s">
        <v>211</v>
      </c>
      <c r="C25" s="3" t="s">
        <v>200</v>
      </c>
      <c r="D25" s="3" t="s">
        <v>200</v>
      </c>
      <c r="E25" s="3" t="s">
        <v>200</v>
      </c>
      <c r="F25" s="3" t="s">
        <v>200</v>
      </c>
      <c r="G25" s="3" t="s">
        <v>200</v>
      </c>
      <c r="H25" s="3" t="s">
        <v>200</v>
      </c>
      <c r="I25" s="3" t="s">
        <v>200</v>
      </c>
      <c r="J25" s="3" t="s">
        <v>200</v>
      </c>
      <c r="K25" s="3">
        <v>18.83671</v>
      </c>
      <c r="L25" s="3" t="s">
        <v>200</v>
      </c>
      <c r="M25" s="3" t="s">
        <v>200</v>
      </c>
      <c r="N25" s="3"/>
      <c r="O25" s="3"/>
    </row>
    <row r="26" spans="1:15" x14ac:dyDescent="0.25">
      <c r="A26" s="3" t="s">
        <v>207</v>
      </c>
      <c r="B26" s="3" t="s">
        <v>213</v>
      </c>
      <c r="C26" s="3">
        <v>26.11843</v>
      </c>
      <c r="D26" s="3" t="s">
        <v>200</v>
      </c>
      <c r="E26" s="3" t="s">
        <v>200</v>
      </c>
      <c r="F26" s="3" t="s">
        <v>200</v>
      </c>
      <c r="G26" s="3" t="s">
        <v>200</v>
      </c>
      <c r="H26" s="3">
        <v>29.918310000000002</v>
      </c>
      <c r="I26" s="3" t="s">
        <v>200</v>
      </c>
      <c r="J26" s="3" t="s">
        <v>200</v>
      </c>
      <c r="K26" s="3" t="s">
        <v>200</v>
      </c>
      <c r="L26" s="3" t="s">
        <v>200</v>
      </c>
      <c r="M26" s="3" t="s">
        <v>200</v>
      </c>
      <c r="N26" s="3"/>
      <c r="O26" s="3"/>
    </row>
    <row r="27" spans="1:15" x14ac:dyDescent="0.25">
      <c r="A27" s="3" t="s">
        <v>207</v>
      </c>
      <c r="B27" s="3" t="s">
        <v>215</v>
      </c>
      <c r="C27" s="3">
        <v>48.859819999999999</v>
      </c>
      <c r="D27" s="3" t="s">
        <v>200</v>
      </c>
      <c r="E27" s="3" t="s">
        <v>200</v>
      </c>
      <c r="F27" s="3" t="s">
        <v>200</v>
      </c>
      <c r="G27" s="3" t="s">
        <v>200</v>
      </c>
      <c r="H27" s="3" t="s">
        <v>200</v>
      </c>
      <c r="I27" s="3" t="s">
        <v>200</v>
      </c>
      <c r="J27" s="3" t="s">
        <v>200</v>
      </c>
      <c r="K27" s="3" t="s">
        <v>200</v>
      </c>
      <c r="L27" s="3" t="s">
        <v>200</v>
      </c>
      <c r="M27" s="3" t="s">
        <v>200</v>
      </c>
      <c r="N27" s="3"/>
      <c r="O27" s="3"/>
    </row>
    <row r="28" spans="1:15" x14ac:dyDescent="0.25">
      <c r="A28" s="3" t="s">
        <v>207</v>
      </c>
      <c r="B28" s="3" t="s">
        <v>261</v>
      </c>
      <c r="C28" s="3" t="s">
        <v>200</v>
      </c>
      <c r="D28" s="3" t="s">
        <v>200</v>
      </c>
      <c r="E28" s="3" t="s">
        <v>200</v>
      </c>
      <c r="F28" s="3" t="s">
        <v>200</v>
      </c>
      <c r="G28" s="3">
        <v>5.7071800000000001</v>
      </c>
      <c r="H28" s="3" t="s">
        <v>200</v>
      </c>
      <c r="I28" s="3" t="s">
        <v>200</v>
      </c>
      <c r="J28" s="3" t="s">
        <v>200</v>
      </c>
      <c r="K28" s="3" t="s">
        <v>200</v>
      </c>
      <c r="L28" s="3" t="s">
        <v>200</v>
      </c>
      <c r="M28" s="3" t="s">
        <v>200</v>
      </c>
      <c r="N28" s="3"/>
      <c r="O28" s="3"/>
    </row>
    <row r="29" spans="1:15" x14ac:dyDescent="0.25">
      <c r="A29" s="3" t="s">
        <v>207</v>
      </c>
      <c r="B29" s="3" t="s">
        <v>216</v>
      </c>
      <c r="C29" s="3" t="s">
        <v>200</v>
      </c>
      <c r="D29" s="3">
        <v>29.114999999999998</v>
      </c>
      <c r="E29" s="3" t="s">
        <v>200</v>
      </c>
      <c r="F29" s="3" t="s">
        <v>200</v>
      </c>
      <c r="G29" s="3" t="s">
        <v>200</v>
      </c>
      <c r="H29" s="3" t="s">
        <v>200</v>
      </c>
      <c r="I29" s="3">
        <v>31.07433</v>
      </c>
      <c r="J29" s="3" t="s">
        <v>200</v>
      </c>
      <c r="K29" s="3" t="s">
        <v>200</v>
      </c>
      <c r="L29" s="3" t="s">
        <v>200</v>
      </c>
      <c r="M29" s="3" t="s">
        <v>200</v>
      </c>
      <c r="N29" s="3"/>
      <c r="O29" s="3"/>
    </row>
    <row r="30" spans="1:15" x14ac:dyDescent="0.25">
      <c r="A30" s="3" t="s">
        <v>207</v>
      </c>
      <c r="B30" s="3" t="s">
        <v>217</v>
      </c>
      <c r="C30" s="3">
        <v>33.893459999999997</v>
      </c>
      <c r="D30" s="3" t="s">
        <v>200</v>
      </c>
      <c r="E30" s="3" t="s">
        <v>200</v>
      </c>
      <c r="F30" s="3" t="s">
        <v>200</v>
      </c>
      <c r="G30" s="3" t="s">
        <v>200</v>
      </c>
      <c r="H30" s="3">
        <v>53.772120000000001</v>
      </c>
      <c r="I30" s="3" t="s">
        <v>200</v>
      </c>
      <c r="J30" s="3" t="s">
        <v>200</v>
      </c>
      <c r="K30" s="3" t="s">
        <v>200</v>
      </c>
      <c r="L30" s="3" t="s">
        <v>200</v>
      </c>
      <c r="M30" s="3" t="s">
        <v>200</v>
      </c>
      <c r="N30" s="3"/>
      <c r="O30" s="3"/>
    </row>
    <row r="31" spans="1:15" x14ac:dyDescent="0.25">
      <c r="A31" s="3" t="s">
        <v>218</v>
      </c>
      <c r="B31" s="3" t="s">
        <v>246</v>
      </c>
      <c r="C31" s="3" t="s">
        <v>200</v>
      </c>
      <c r="D31" s="3" t="s">
        <v>200</v>
      </c>
      <c r="E31" s="3" t="s">
        <v>200</v>
      </c>
      <c r="F31" s="3">
        <v>4.2141299999999999</v>
      </c>
      <c r="G31" s="3" t="s">
        <v>200</v>
      </c>
      <c r="H31" s="3" t="s">
        <v>200</v>
      </c>
      <c r="I31" s="3" t="s">
        <v>200</v>
      </c>
      <c r="J31" s="3" t="s">
        <v>200</v>
      </c>
      <c r="K31" s="3" t="s">
        <v>200</v>
      </c>
      <c r="L31" s="3" t="s">
        <v>200</v>
      </c>
      <c r="M31" s="3" t="s">
        <v>200</v>
      </c>
      <c r="N31" s="3"/>
      <c r="O31" s="3"/>
    </row>
    <row r="32" spans="1:15" x14ac:dyDescent="0.25">
      <c r="A32" s="3" t="s">
        <v>218</v>
      </c>
      <c r="B32" s="3" t="s">
        <v>219</v>
      </c>
      <c r="C32" s="3" t="s">
        <v>200</v>
      </c>
      <c r="D32" s="3" t="s">
        <v>200</v>
      </c>
      <c r="E32" s="3" t="s">
        <v>200</v>
      </c>
      <c r="F32" s="3" t="s">
        <v>200</v>
      </c>
      <c r="G32" s="3">
        <v>7.5597799999999999</v>
      </c>
      <c r="H32" s="3" t="s">
        <v>200</v>
      </c>
      <c r="I32" s="3" t="s">
        <v>200</v>
      </c>
      <c r="J32" s="3" t="s">
        <v>200</v>
      </c>
      <c r="K32" s="3" t="s">
        <v>200</v>
      </c>
      <c r="L32" s="3" t="s">
        <v>200</v>
      </c>
      <c r="M32" s="3" t="s">
        <v>200</v>
      </c>
      <c r="N32" s="3"/>
      <c r="O32" s="3"/>
    </row>
    <row r="33" spans="1:15" x14ac:dyDescent="0.25">
      <c r="A33" s="3" t="s">
        <v>218</v>
      </c>
      <c r="B33" s="3" t="s">
        <v>247</v>
      </c>
      <c r="C33" s="3" t="s">
        <v>200</v>
      </c>
      <c r="D33" s="3">
        <v>23.360679999999999</v>
      </c>
      <c r="E33" s="3" t="s">
        <v>200</v>
      </c>
      <c r="F33" s="3" t="s">
        <v>200</v>
      </c>
      <c r="G33" s="3" t="s">
        <v>200</v>
      </c>
      <c r="H33" s="3">
        <v>24.965599999999998</v>
      </c>
      <c r="I33" s="3" t="s">
        <v>200</v>
      </c>
      <c r="J33" s="3" t="s">
        <v>200</v>
      </c>
      <c r="K33" s="3" t="s">
        <v>200</v>
      </c>
      <c r="L33" s="3" t="s">
        <v>200</v>
      </c>
      <c r="M33" s="3" t="s">
        <v>200</v>
      </c>
      <c r="N33" s="3"/>
      <c r="O33" s="3"/>
    </row>
    <row r="34" spans="1:15" x14ac:dyDescent="0.25">
      <c r="A34" s="3" t="s">
        <v>218</v>
      </c>
      <c r="B34" s="3" t="s">
        <v>221</v>
      </c>
      <c r="C34" s="3" t="s">
        <v>200</v>
      </c>
      <c r="D34" s="3" t="s">
        <v>200</v>
      </c>
      <c r="E34" s="3">
        <v>2.6304599999999998</v>
      </c>
      <c r="F34" s="3" t="s">
        <v>200</v>
      </c>
      <c r="G34" s="3" t="s">
        <v>200</v>
      </c>
      <c r="H34" s="3" t="s">
        <v>200</v>
      </c>
      <c r="I34" s="3" t="s">
        <v>200</v>
      </c>
      <c r="J34" s="3" t="s">
        <v>200</v>
      </c>
      <c r="K34" s="3">
        <v>5.1187300000000002</v>
      </c>
      <c r="L34" s="3" t="s">
        <v>200</v>
      </c>
      <c r="M34" s="3" t="s">
        <v>200</v>
      </c>
      <c r="N34" s="3"/>
      <c r="O34" s="3"/>
    </row>
    <row r="35" spans="1:15" x14ac:dyDescent="0.25">
      <c r="A35" s="3" t="s">
        <v>222</v>
      </c>
      <c r="B35" s="3" t="s">
        <v>223</v>
      </c>
      <c r="C35" s="3" t="s">
        <v>200</v>
      </c>
      <c r="D35" s="3" t="s">
        <v>200</v>
      </c>
      <c r="E35" s="3" t="s">
        <v>200</v>
      </c>
      <c r="F35" s="3" t="s">
        <v>200</v>
      </c>
      <c r="G35" s="3" t="s">
        <v>200</v>
      </c>
      <c r="H35" s="3">
        <v>11.15996</v>
      </c>
      <c r="I35" s="3" t="s">
        <v>200</v>
      </c>
      <c r="J35" s="3" t="s">
        <v>200</v>
      </c>
      <c r="K35" s="3" t="s">
        <v>200</v>
      </c>
      <c r="L35" s="3" t="s">
        <v>200</v>
      </c>
      <c r="M35" s="3" t="s">
        <v>200</v>
      </c>
      <c r="N35" s="3"/>
      <c r="O35" s="3"/>
    </row>
    <row r="36" spans="1:15" x14ac:dyDescent="0.25">
      <c r="A36" s="3" t="s">
        <v>222</v>
      </c>
      <c r="B36" s="3" t="s">
        <v>225</v>
      </c>
      <c r="C36" s="3">
        <v>9.81921</v>
      </c>
      <c r="D36" s="3" t="s">
        <v>200</v>
      </c>
      <c r="E36" s="3" t="s">
        <v>200</v>
      </c>
      <c r="F36" s="3" t="s">
        <v>200</v>
      </c>
      <c r="G36" s="3">
        <v>5.7272499999999997</v>
      </c>
      <c r="H36" s="3" t="s">
        <v>200</v>
      </c>
      <c r="I36" s="3" t="s">
        <v>200</v>
      </c>
      <c r="J36" s="3" t="s">
        <v>200</v>
      </c>
      <c r="K36" s="3" t="s">
        <v>200</v>
      </c>
      <c r="L36" s="3" t="s">
        <v>200</v>
      </c>
      <c r="M36" s="3" t="s">
        <v>200</v>
      </c>
      <c r="N36" s="3"/>
      <c r="O36" s="3"/>
    </row>
    <row r="37" spans="1:15" x14ac:dyDescent="0.25">
      <c r="A37" s="3" t="s">
        <v>222</v>
      </c>
      <c r="B37" s="3" t="s">
        <v>226</v>
      </c>
      <c r="C37" s="3" t="s">
        <v>200</v>
      </c>
      <c r="D37" s="3" t="s">
        <v>200</v>
      </c>
      <c r="E37" s="3" t="s">
        <v>200</v>
      </c>
      <c r="F37" s="3" t="s">
        <v>200</v>
      </c>
      <c r="G37" s="3">
        <v>10.00559</v>
      </c>
      <c r="H37" s="3" t="s">
        <v>200</v>
      </c>
      <c r="I37" s="3" t="s">
        <v>200</v>
      </c>
      <c r="J37" s="3" t="s">
        <v>200</v>
      </c>
      <c r="K37" s="3">
        <v>9.3026300000000006</v>
      </c>
      <c r="L37" s="3" t="s">
        <v>200</v>
      </c>
      <c r="M37" s="3" t="s">
        <v>200</v>
      </c>
      <c r="N37" s="3"/>
      <c r="O37" s="3"/>
    </row>
    <row r="38" spans="1:15" x14ac:dyDescent="0.25">
      <c r="A38" s="3" t="s">
        <v>222</v>
      </c>
      <c r="B38" s="3" t="s">
        <v>248</v>
      </c>
      <c r="C38" s="3">
        <v>13.83954</v>
      </c>
      <c r="D38" s="3" t="s">
        <v>200</v>
      </c>
      <c r="E38" s="3" t="s">
        <v>200</v>
      </c>
      <c r="F38" s="3" t="s">
        <v>200</v>
      </c>
      <c r="G38" s="3" t="s">
        <v>200</v>
      </c>
      <c r="H38" s="3" t="s">
        <v>200</v>
      </c>
      <c r="I38" s="3">
        <v>6.0826000000000002</v>
      </c>
      <c r="J38" s="3" t="s">
        <v>200</v>
      </c>
      <c r="K38" s="3" t="s">
        <v>200</v>
      </c>
      <c r="L38" s="3" t="s">
        <v>200</v>
      </c>
      <c r="M38" s="3" t="s">
        <v>200</v>
      </c>
      <c r="N38" s="3"/>
      <c r="O38" s="3"/>
    </row>
    <row r="39" spans="1:15" x14ac:dyDescent="0.25">
      <c r="A39" s="3" t="s">
        <v>222</v>
      </c>
      <c r="B39" s="3" t="s">
        <v>249</v>
      </c>
      <c r="C39" s="3" t="s">
        <v>200</v>
      </c>
      <c r="D39" s="3">
        <v>20.553329999999999</v>
      </c>
      <c r="E39" s="3" t="s">
        <v>200</v>
      </c>
      <c r="F39" s="3" t="s">
        <v>200</v>
      </c>
      <c r="G39" s="3" t="s">
        <v>200</v>
      </c>
      <c r="H39" s="3" t="s">
        <v>200</v>
      </c>
      <c r="I39" s="3" t="s">
        <v>200</v>
      </c>
      <c r="J39" s="3" t="s">
        <v>200</v>
      </c>
      <c r="K39" s="3" t="s">
        <v>200</v>
      </c>
      <c r="L39" s="3" t="s">
        <v>200</v>
      </c>
      <c r="M39" s="3" t="s">
        <v>200</v>
      </c>
      <c r="N39" s="3"/>
      <c r="O39" s="3"/>
    </row>
    <row r="40" spans="1:15" x14ac:dyDescent="0.25">
      <c r="A40" s="3" t="s">
        <v>222</v>
      </c>
      <c r="B40" s="3" t="s">
        <v>250</v>
      </c>
      <c r="C40" s="3" t="s">
        <v>200</v>
      </c>
      <c r="D40" s="3" t="s">
        <v>200</v>
      </c>
      <c r="E40" s="3" t="s">
        <v>200</v>
      </c>
      <c r="F40" s="3">
        <v>17.268879999999999</v>
      </c>
      <c r="G40" s="3" t="s">
        <v>200</v>
      </c>
      <c r="H40" s="3" t="s">
        <v>200</v>
      </c>
      <c r="I40" s="3" t="s">
        <v>200</v>
      </c>
      <c r="J40" s="3" t="s">
        <v>200</v>
      </c>
      <c r="K40" s="3" t="s">
        <v>200</v>
      </c>
      <c r="L40" s="3" t="s">
        <v>200</v>
      </c>
      <c r="M40" s="3" t="s">
        <v>200</v>
      </c>
      <c r="N40" s="3"/>
      <c r="O40" s="3"/>
    </row>
    <row r="41" spans="1:15" x14ac:dyDescent="0.25">
      <c r="A41" s="3" t="s">
        <v>222</v>
      </c>
      <c r="B41" s="3" t="s">
        <v>266</v>
      </c>
      <c r="C41" s="3" t="s">
        <v>200</v>
      </c>
      <c r="D41" s="3" t="s">
        <v>200</v>
      </c>
      <c r="E41" s="3" t="s">
        <v>200</v>
      </c>
      <c r="F41" s="3" t="s">
        <v>200</v>
      </c>
      <c r="G41" s="3" t="s">
        <v>200</v>
      </c>
      <c r="H41" s="3" t="s">
        <v>200</v>
      </c>
      <c r="I41" s="3">
        <v>4.1538500000000003</v>
      </c>
      <c r="J41" s="3" t="s">
        <v>200</v>
      </c>
      <c r="K41" s="3" t="s">
        <v>200</v>
      </c>
      <c r="L41" s="3" t="s">
        <v>200</v>
      </c>
      <c r="M41" s="3" t="s">
        <v>200</v>
      </c>
      <c r="N41" s="3"/>
      <c r="O41" s="3"/>
    </row>
    <row r="42" spans="1:15" x14ac:dyDescent="0.25">
      <c r="A42" s="3" t="s">
        <v>222</v>
      </c>
      <c r="B42" s="3" t="s">
        <v>251</v>
      </c>
      <c r="C42" s="3" t="s">
        <v>200</v>
      </c>
      <c r="D42" s="3" t="s">
        <v>200</v>
      </c>
      <c r="E42" s="3" t="s">
        <v>200</v>
      </c>
      <c r="F42" s="3">
        <v>15.65889</v>
      </c>
      <c r="G42" s="3" t="s">
        <v>200</v>
      </c>
      <c r="H42" s="3" t="s">
        <v>200</v>
      </c>
      <c r="I42" s="3" t="s">
        <v>200</v>
      </c>
      <c r="J42" s="3" t="s">
        <v>200</v>
      </c>
      <c r="K42" s="3">
        <v>17.600770000000001</v>
      </c>
      <c r="L42" s="3" t="s">
        <v>200</v>
      </c>
      <c r="M42" s="3" t="s">
        <v>200</v>
      </c>
      <c r="N42" s="3"/>
      <c r="O42" s="3"/>
    </row>
    <row r="43" spans="1:15" x14ac:dyDescent="0.25">
      <c r="A43" s="3" t="s">
        <v>222</v>
      </c>
      <c r="B43" s="3" t="s">
        <v>227</v>
      </c>
      <c r="C43" s="3">
        <v>15.91755</v>
      </c>
      <c r="D43" s="3" t="s">
        <v>200</v>
      </c>
      <c r="E43" s="3" t="s">
        <v>200</v>
      </c>
      <c r="F43" s="3" t="s">
        <v>200</v>
      </c>
      <c r="G43" s="3" t="s">
        <v>200</v>
      </c>
      <c r="H43" s="3">
        <v>11.23217</v>
      </c>
      <c r="I43" s="3" t="s">
        <v>200</v>
      </c>
      <c r="J43" s="3" t="s">
        <v>200</v>
      </c>
      <c r="K43" s="3" t="s">
        <v>200</v>
      </c>
      <c r="L43" s="3">
        <v>19.679300000000001</v>
      </c>
      <c r="M43" s="3" t="s">
        <v>200</v>
      </c>
      <c r="N43" s="3"/>
      <c r="O43" s="3"/>
    </row>
    <row r="44" spans="1:15" x14ac:dyDescent="0.25">
      <c r="A44" s="3" t="s">
        <v>228</v>
      </c>
      <c r="B44" s="3" t="s">
        <v>229</v>
      </c>
      <c r="C44" s="3" t="s">
        <v>200</v>
      </c>
      <c r="D44" s="3">
        <v>32.074379999999998</v>
      </c>
      <c r="E44" s="3" t="s">
        <v>200</v>
      </c>
      <c r="F44" s="3" t="s">
        <v>200</v>
      </c>
      <c r="G44" s="3">
        <v>29.110659999999999</v>
      </c>
      <c r="H44" s="3" t="s">
        <v>200</v>
      </c>
      <c r="I44" s="3" t="s">
        <v>200</v>
      </c>
      <c r="J44" s="3" t="s">
        <v>200</v>
      </c>
      <c r="K44" s="3">
        <v>36.084609999999998</v>
      </c>
      <c r="L44" s="3" t="s">
        <v>200</v>
      </c>
      <c r="M44" s="3" t="s">
        <v>200</v>
      </c>
      <c r="N44" s="3"/>
      <c r="O44" s="3"/>
    </row>
    <row r="45" spans="1:15" x14ac:dyDescent="0.25">
      <c r="A45" s="3" t="s">
        <v>228</v>
      </c>
      <c r="B45" s="3" t="s">
        <v>230</v>
      </c>
      <c r="C45" s="3">
        <v>37.05809</v>
      </c>
      <c r="D45" s="3" t="s">
        <v>200</v>
      </c>
      <c r="E45" s="3" t="s">
        <v>200</v>
      </c>
      <c r="F45" s="3" t="s">
        <v>200</v>
      </c>
      <c r="G45" s="3" t="s">
        <v>200</v>
      </c>
      <c r="H45" s="3" t="s">
        <v>200</v>
      </c>
      <c r="I45" s="3" t="s">
        <v>200</v>
      </c>
      <c r="J45" s="3" t="s">
        <v>200</v>
      </c>
      <c r="K45" s="3" t="s">
        <v>200</v>
      </c>
      <c r="L45" s="3" t="s">
        <v>200</v>
      </c>
      <c r="M45" s="3" t="s">
        <v>200</v>
      </c>
      <c r="N45" s="3"/>
      <c r="O45" s="3"/>
    </row>
    <row r="46" spans="1:15" x14ac:dyDescent="0.25">
      <c r="A46" s="3" t="s">
        <v>228</v>
      </c>
      <c r="B46" s="3" t="s">
        <v>232</v>
      </c>
      <c r="C46" s="3" t="s">
        <v>200</v>
      </c>
      <c r="D46" s="3" t="s">
        <v>200</v>
      </c>
      <c r="E46" s="3">
        <v>40.961089999999999</v>
      </c>
      <c r="F46" s="3" t="s">
        <v>200</v>
      </c>
      <c r="G46" s="3" t="s">
        <v>200</v>
      </c>
      <c r="H46" s="3" t="s">
        <v>200</v>
      </c>
      <c r="I46" s="3">
        <v>33.29448</v>
      </c>
      <c r="J46" s="3" t="s">
        <v>200</v>
      </c>
      <c r="K46" s="3" t="s">
        <v>200</v>
      </c>
      <c r="L46" s="3" t="s">
        <v>200</v>
      </c>
      <c r="M46" s="3" t="s">
        <v>200</v>
      </c>
      <c r="N46" s="3"/>
      <c r="O46" s="3"/>
    </row>
    <row r="47" spans="1:15" x14ac:dyDescent="0.25">
      <c r="A47" s="3" t="s">
        <v>228</v>
      </c>
      <c r="B47" s="3" t="s">
        <v>233</v>
      </c>
      <c r="C47" s="3">
        <v>24.494450000000001</v>
      </c>
      <c r="D47" s="3" t="s">
        <v>200</v>
      </c>
      <c r="E47" s="3" t="s">
        <v>200</v>
      </c>
      <c r="F47" s="3">
        <v>23.25121</v>
      </c>
      <c r="G47" s="3" t="s">
        <v>200</v>
      </c>
      <c r="H47" s="3" t="s">
        <v>200</v>
      </c>
      <c r="I47" s="3" t="s">
        <v>200</v>
      </c>
      <c r="J47" s="3" t="s">
        <v>200</v>
      </c>
      <c r="K47" s="3">
        <v>13.935969999999999</v>
      </c>
      <c r="L47" s="3" t="s">
        <v>200</v>
      </c>
      <c r="M47" s="3" t="s">
        <v>200</v>
      </c>
      <c r="N47" s="3"/>
      <c r="O47" s="3"/>
    </row>
    <row r="48" spans="1:15" x14ac:dyDescent="0.25">
      <c r="A48" s="3" t="s">
        <v>228</v>
      </c>
      <c r="B48" s="3" t="s">
        <v>234</v>
      </c>
      <c r="C48" s="3" t="s">
        <v>200</v>
      </c>
      <c r="D48" s="3" t="s">
        <v>200</v>
      </c>
      <c r="E48" s="3" t="s">
        <v>200</v>
      </c>
      <c r="F48" s="3" t="s">
        <v>200</v>
      </c>
      <c r="G48" s="3">
        <v>21.505929999999999</v>
      </c>
      <c r="H48" s="3" t="s">
        <v>200</v>
      </c>
      <c r="I48" s="3" t="s">
        <v>200</v>
      </c>
      <c r="J48" s="3" t="s">
        <v>200</v>
      </c>
      <c r="K48" s="3">
        <v>5.2093299999999996</v>
      </c>
      <c r="L48" s="3" t="s">
        <v>200</v>
      </c>
      <c r="M48" s="3" t="s">
        <v>200</v>
      </c>
      <c r="N48" s="3"/>
      <c r="O48" s="3"/>
    </row>
    <row r="49" spans="1:15" x14ac:dyDescent="0.25">
      <c r="A49" s="3" t="s">
        <v>228</v>
      </c>
      <c r="B49" s="3" t="s">
        <v>252</v>
      </c>
      <c r="C49" s="3" t="s">
        <v>200</v>
      </c>
      <c r="D49" s="3" t="s">
        <v>200</v>
      </c>
      <c r="E49" s="3">
        <v>34.111289999999997</v>
      </c>
      <c r="F49" s="3" t="s">
        <v>200</v>
      </c>
      <c r="G49" s="3" t="s">
        <v>200</v>
      </c>
      <c r="H49" s="3" t="s">
        <v>200</v>
      </c>
      <c r="I49" s="3">
        <v>30.55001</v>
      </c>
      <c r="J49" s="3" t="s">
        <v>200</v>
      </c>
      <c r="K49" s="3">
        <v>33.481850000000001</v>
      </c>
      <c r="L49" s="3" t="s">
        <v>200</v>
      </c>
      <c r="M49" s="3" t="s">
        <v>200</v>
      </c>
      <c r="N49" s="3"/>
      <c r="O49" s="3"/>
    </row>
    <row r="50" spans="1:15" x14ac:dyDescent="0.25">
      <c r="A50" s="3" t="s">
        <v>228</v>
      </c>
      <c r="B50" s="3" t="s">
        <v>235</v>
      </c>
      <c r="C50" s="3" t="s">
        <v>200</v>
      </c>
      <c r="D50" s="3" t="s">
        <v>200</v>
      </c>
      <c r="E50" s="3" t="s">
        <v>200</v>
      </c>
      <c r="F50" s="3" t="s">
        <v>200</v>
      </c>
      <c r="G50" s="3">
        <v>7.0217599999999996</v>
      </c>
      <c r="H50" s="3" t="s">
        <v>200</v>
      </c>
      <c r="I50" s="3" t="s">
        <v>200</v>
      </c>
      <c r="J50" s="3" t="s">
        <v>200</v>
      </c>
      <c r="K50" s="3" t="s">
        <v>200</v>
      </c>
      <c r="L50" s="3" t="s">
        <v>200</v>
      </c>
      <c r="M50" s="3" t="s">
        <v>200</v>
      </c>
      <c r="N50" s="3"/>
      <c r="O50" s="3"/>
    </row>
    <row r="51" spans="1:15" x14ac:dyDescent="0.25">
      <c r="A51" s="3" t="s">
        <v>228</v>
      </c>
      <c r="B51" s="3" t="s">
        <v>236</v>
      </c>
      <c r="C51" s="3" t="s">
        <v>200</v>
      </c>
      <c r="D51" s="3" t="s">
        <v>200</v>
      </c>
      <c r="E51" s="3" t="s">
        <v>200</v>
      </c>
      <c r="F51" s="3">
        <v>14.290850000000001</v>
      </c>
      <c r="G51" s="3" t="s">
        <v>200</v>
      </c>
      <c r="H51" s="3" t="s">
        <v>200</v>
      </c>
      <c r="I51" s="3" t="s">
        <v>200</v>
      </c>
      <c r="J51" s="3" t="s">
        <v>200</v>
      </c>
      <c r="K51" s="3" t="s">
        <v>200</v>
      </c>
      <c r="L51" s="3" t="s">
        <v>200</v>
      </c>
      <c r="M51" s="3" t="s">
        <v>200</v>
      </c>
      <c r="N51" s="3"/>
      <c r="O51" s="3"/>
    </row>
    <row r="52" spans="1:15" x14ac:dyDescent="0.25">
      <c r="A52" s="3" t="s">
        <v>228</v>
      </c>
      <c r="B52" s="3" t="s">
        <v>237</v>
      </c>
      <c r="C52" s="3" t="s">
        <v>200</v>
      </c>
      <c r="D52" s="3" t="s">
        <v>200</v>
      </c>
      <c r="E52" s="3" t="s">
        <v>200</v>
      </c>
      <c r="F52" s="3">
        <v>39.083889999999997</v>
      </c>
      <c r="G52" s="3" t="s">
        <v>200</v>
      </c>
      <c r="H52" s="3">
        <v>34.041780000000003</v>
      </c>
      <c r="I52" s="3" t="s">
        <v>200</v>
      </c>
      <c r="J52" s="3" t="s">
        <v>200</v>
      </c>
      <c r="K52" s="3">
        <v>41.152380000000001</v>
      </c>
      <c r="L52" s="3" t="s">
        <v>200</v>
      </c>
      <c r="M52" s="3" t="s">
        <v>200</v>
      </c>
      <c r="N52" s="3"/>
      <c r="O52" s="3"/>
    </row>
    <row r="53" spans="1:15" x14ac:dyDescent="0.25">
      <c r="A53" s="3" t="s">
        <v>228</v>
      </c>
      <c r="B53" s="3" t="s">
        <v>238</v>
      </c>
      <c r="C53" s="3" t="s">
        <v>200</v>
      </c>
      <c r="D53" s="3" t="s">
        <v>200</v>
      </c>
      <c r="E53" s="3">
        <v>41.328580000000002</v>
      </c>
      <c r="F53" s="3" t="s">
        <v>200</v>
      </c>
      <c r="G53" s="3" t="s">
        <v>200</v>
      </c>
      <c r="H53" s="3" t="s">
        <v>200</v>
      </c>
      <c r="I53" s="3" t="s">
        <v>200</v>
      </c>
      <c r="J53" s="3" t="s">
        <v>200</v>
      </c>
      <c r="K53" s="3" t="s">
        <v>200</v>
      </c>
      <c r="L53" s="3" t="s">
        <v>200</v>
      </c>
      <c r="M53" s="3" t="s">
        <v>200</v>
      </c>
      <c r="N53" s="3"/>
      <c r="O53" s="3"/>
    </row>
    <row r="54" spans="1:15" x14ac:dyDescent="0.25">
      <c r="A54" s="3" t="s">
        <v>228</v>
      </c>
      <c r="B54" s="3" t="s">
        <v>253</v>
      </c>
      <c r="C54" s="3" t="s">
        <v>200</v>
      </c>
      <c r="D54" s="3">
        <v>7.0148099999999998</v>
      </c>
      <c r="E54" s="3" t="s">
        <v>200</v>
      </c>
      <c r="F54" s="3">
        <v>12.419790000000001</v>
      </c>
      <c r="G54" s="3" t="s">
        <v>200</v>
      </c>
      <c r="H54" s="3" t="s">
        <v>200</v>
      </c>
      <c r="I54" s="3">
        <v>15.56842</v>
      </c>
      <c r="J54" s="3" t="s">
        <v>200</v>
      </c>
      <c r="K54" s="3">
        <v>13.20837</v>
      </c>
      <c r="L54" s="3" t="s">
        <v>200</v>
      </c>
      <c r="M54" s="3" t="s">
        <v>200</v>
      </c>
      <c r="N54" s="3"/>
      <c r="O54" s="3"/>
    </row>
    <row r="55" spans="1:15" x14ac:dyDescent="0.25">
      <c r="A55" s="3" t="s">
        <v>228</v>
      </c>
      <c r="B55" s="3" t="s">
        <v>239</v>
      </c>
      <c r="C55" s="3" t="s">
        <v>200</v>
      </c>
      <c r="D55" s="3">
        <v>26.151440000000001</v>
      </c>
      <c r="E55" s="3" t="s">
        <v>200</v>
      </c>
      <c r="F55" s="3" t="s">
        <v>200</v>
      </c>
      <c r="G55" s="3" t="s">
        <v>200</v>
      </c>
      <c r="H55" s="3" t="s">
        <v>200</v>
      </c>
      <c r="I55" s="3">
        <v>23.80555</v>
      </c>
      <c r="J55" s="3">
        <v>21.775099999999998</v>
      </c>
      <c r="K55" s="3" t="s">
        <v>200</v>
      </c>
      <c r="L55" s="3" t="s">
        <v>200</v>
      </c>
      <c r="M55" s="3" t="s">
        <v>200</v>
      </c>
      <c r="N55" s="3"/>
      <c r="O55" s="3"/>
    </row>
    <row r="56" spans="1:15" x14ac:dyDescent="0.25">
      <c r="A56" s="3" t="s">
        <v>228</v>
      </c>
      <c r="B56" s="3" t="s">
        <v>240</v>
      </c>
      <c r="C56" s="3" t="s">
        <v>200</v>
      </c>
      <c r="D56" s="3" t="s">
        <v>200</v>
      </c>
      <c r="E56" s="3" t="s">
        <v>200</v>
      </c>
      <c r="F56" s="3">
        <v>13.17482</v>
      </c>
      <c r="G56" s="3" t="s">
        <v>200</v>
      </c>
      <c r="H56" s="3" t="s">
        <v>200</v>
      </c>
      <c r="I56" s="3" t="s">
        <v>200</v>
      </c>
      <c r="J56" s="3">
        <v>9.0035399999999992</v>
      </c>
      <c r="K56" s="3" t="s">
        <v>200</v>
      </c>
      <c r="L56" s="3" t="s">
        <v>200</v>
      </c>
      <c r="M56" s="3" t="s">
        <v>200</v>
      </c>
      <c r="N56" s="3"/>
      <c r="O56" s="3"/>
    </row>
    <row r="57" spans="1:15" x14ac:dyDescent="0.25">
      <c r="A57" s="3" t="s">
        <v>228</v>
      </c>
      <c r="B57" s="3" t="s">
        <v>241</v>
      </c>
      <c r="C57" s="3">
        <v>17.062899999999999</v>
      </c>
      <c r="D57" s="3" t="s">
        <v>200</v>
      </c>
      <c r="E57" s="3" t="s">
        <v>200</v>
      </c>
      <c r="F57" s="3" t="s">
        <v>200</v>
      </c>
      <c r="G57" s="3">
        <v>16.005210000000002</v>
      </c>
      <c r="H57" s="3" t="s">
        <v>200</v>
      </c>
      <c r="I57" s="3" t="s">
        <v>200</v>
      </c>
      <c r="J57" s="3">
        <v>13.113289999999999</v>
      </c>
      <c r="K57" s="3" t="s">
        <v>200</v>
      </c>
      <c r="L57" s="3" t="s">
        <v>200</v>
      </c>
      <c r="M57" s="3" t="s">
        <v>200</v>
      </c>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356</v>
      </c>
    </row>
    <row r="5" spans="1:15" ht="21" x14ac:dyDescent="0.35">
      <c r="A5" s="7" t="s">
        <v>180</v>
      </c>
    </row>
    <row r="6" spans="1:15" x14ac:dyDescent="0.25">
      <c r="A6" t="s">
        <v>311</v>
      </c>
    </row>
    <row r="7" spans="1:15" x14ac:dyDescent="0.25">
      <c r="A7" t="s">
        <v>357</v>
      </c>
    </row>
    <row r="8" spans="1:15" x14ac:dyDescent="0.25">
      <c r="A8" t="s">
        <v>368</v>
      </c>
    </row>
    <row r="9" spans="1:15" x14ac:dyDescent="0.25">
      <c r="A9" t="s">
        <v>371</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28.17793</v>
      </c>
      <c r="D14" s="3" t="s">
        <v>200</v>
      </c>
      <c r="E14" s="3" t="s">
        <v>200</v>
      </c>
      <c r="F14" s="3" t="s">
        <v>200</v>
      </c>
      <c r="G14" s="3" t="s">
        <v>200</v>
      </c>
      <c r="H14" s="3" t="s">
        <v>200</v>
      </c>
      <c r="I14" s="3" t="s">
        <v>200</v>
      </c>
      <c r="J14" s="3">
        <v>27.855080000000001</v>
      </c>
      <c r="K14" s="3" t="s">
        <v>200</v>
      </c>
      <c r="L14" s="3" t="s">
        <v>200</v>
      </c>
      <c r="M14" s="3" t="s">
        <v>200</v>
      </c>
      <c r="N14" s="3"/>
      <c r="O14" s="3"/>
    </row>
    <row r="15" spans="1:15" x14ac:dyDescent="0.25">
      <c r="A15" s="3" t="s">
        <v>198</v>
      </c>
      <c r="B15" s="3" t="s">
        <v>201</v>
      </c>
      <c r="C15" s="3" t="s">
        <v>200</v>
      </c>
      <c r="D15" s="3">
        <v>34.579160000000002</v>
      </c>
      <c r="E15" s="3" t="s">
        <v>200</v>
      </c>
      <c r="F15" s="3" t="s">
        <v>200</v>
      </c>
      <c r="G15" s="3">
        <v>34.289879999999997</v>
      </c>
      <c r="H15" s="3" t="s">
        <v>200</v>
      </c>
      <c r="I15" s="3" t="s">
        <v>200</v>
      </c>
      <c r="J15" s="3" t="s">
        <v>200</v>
      </c>
      <c r="K15" s="3" t="s">
        <v>200</v>
      </c>
      <c r="L15" s="3" t="s">
        <v>200</v>
      </c>
      <c r="M15" s="3" t="s">
        <v>200</v>
      </c>
      <c r="N15" s="3"/>
      <c r="O15" s="3"/>
    </row>
    <row r="16" spans="1:15" x14ac:dyDescent="0.25">
      <c r="A16" s="3" t="s">
        <v>198</v>
      </c>
      <c r="B16" s="3" t="s">
        <v>265</v>
      </c>
      <c r="C16" s="3">
        <v>53.191630000000004</v>
      </c>
      <c r="D16" s="3" t="s">
        <v>200</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v>55.895710000000001</v>
      </c>
      <c r="H17" s="3" t="s">
        <v>200</v>
      </c>
      <c r="I17" s="3" t="s">
        <v>200</v>
      </c>
      <c r="J17" s="3" t="s">
        <v>200</v>
      </c>
      <c r="K17" s="3" t="s">
        <v>200</v>
      </c>
      <c r="L17" s="3" t="s">
        <v>200</v>
      </c>
      <c r="M17" s="3" t="s">
        <v>200</v>
      </c>
      <c r="N17" s="3"/>
      <c r="O17" s="3"/>
    </row>
    <row r="18" spans="1:15" x14ac:dyDescent="0.25">
      <c r="A18" s="3" t="s">
        <v>198</v>
      </c>
      <c r="B18" s="3" t="s">
        <v>203</v>
      </c>
      <c r="C18" s="3" t="s">
        <v>200</v>
      </c>
      <c r="D18" s="3" t="s">
        <v>200</v>
      </c>
      <c r="E18" s="3">
        <v>15.575189999999999</v>
      </c>
      <c r="F18" s="3" t="s">
        <v>200</v>
      </c>
      <c r="G18" s="3" t="s">
        <v>200</v>
      </c>
      <c r="H18" s="3">
        <v>13.57788</v>
      </c>
      <c r="I18" s="3" t="s">
        <v>200</v>
      </c>
      <c r="J18" s="3" t="s">
        <v>200</v>
      </c>
      <c r="K18" s="3" t="s">
        <v>200</v>
      </c>
      <c r="L18" s="3" t="s">
        <v>200</v>
      </c>
      <c r="M18" s="3" t="s">
        <v>200</v>
      </c>
      <c r="N18" s="3"/>
      <c r="O18" s="3"/>
    </row>
    <row r="19" spans="1:15" x14ac:dyDescent="0.25">
      <c r="A19" s="3" t="s">
        <v>198</v>
      </c>
      <c r="B19" s="3" t="s">
        <v>204</v>
      </c>
      <c r="C19" s="3">
        <v>22.33502</v>
      </c>
      <c r="D19" s="3" t="s">
        <v>200</v>
      </c>
      <c r="E19" s="3" t="s">
        <v>200</v>
      </c>
      <c r="F19" s="3">
        <v>17.637930000000001</v>
      </c>
      <c r="G19" s="3" t="s">
        <v>200</v>
      </c>
      <c r="H19" s="3" t="s">
        <v>200</v>
      </c>
      <c r="I19" s="3" t="s">
        <v>200</v>
      </c>
      <c r="J19" s="3" t="s">
        <v>200</v>
      </c>
      <c r="K19" s="3" t="s">
        <v>200</v>
      </c>
      <c r="L19" s="3" t="s">
        <v>200</v>
      </c>
      <c r="M19" s="3" t="s">
        <v>200</v>
      </c>
      <c r="N19" s="3"/>
      <c r="O19" s="3"/>
    </row>
    <row r="20" spans="1:15" x14ac:dyDescent="0.25">
      <c r="A20" s="3" t="s">
        <v>198</v>
      </c>
      <c r="B20" s="3" t="s">
        <v>365</v>
      </c>
      <c r="C20" s="3" t="s">
        <v>200</v>
      </c>
      <c r="D20" s="3" t="s">
        <v>200</v>
      </c>
      <c r="E20" s="3">
        <v>4.8979299999999997</v>
      </c>
      <c r="F20" s="3" t="s">
        <v>200</v>
      </c>
      <c r="G20" s="3" t="s">
        <v>200</v>
      </c>
      <c r="H20" s="3" t="s">
        <v>200</v>
      </c>
      <c r="I20" s="3" t="s">
        <v>200</v>
      </c>
      <c r="J20" s="3" t="s">
        <v>200</v>
      </c>
      <c r="K20" s="3" t="s">
        <v>200</v>
      </c>
      <c r="L20" s="3" t="s">
        <v>200</v>
      </c>
      <c r="M20" s="3" t="s">
        <v>200</v>
      </c>
      <c r="N20" s="3"/>
      <c r="O20" s="3"/>
    </row>
    <row r="21" spans="1:15" x14ac:dyDescent="0.25">
      <c r="A21" s="3" t="s">
        <v>198</v>
      </c>
      <c r="B21" s="3" t="s">
        <v>206</v>
      </c>
      <c r="C21" s="3" t="s">
        <v>200</v>
      </c>
      <c r="D21" s="3" t="s">
        <v>200</v>
      </c>
      <c r="E21" s="3" t="s">
        <v>200</v>
      </c>
      <c r="F21" s="3" t="s">
        <v>200</v>
      </c>
      <c r="G21" s="3">
        <v>9.6207600000000006</v>
      </c>
      <c r="H21" s="3" t="s">
        <v>200</v>
      </c>
      <c r="I21" s="3" t="s">
        <v>200</v>
      </c>
      <c r="J21" s="3" t="s">
        <v>200</v>
      </c>
      <c r="K21" s="3" t="s">
        <v>200</v>
      </c>
      <c r="L21" s="3" t="s">
        <v>200</v>
      </c>
      <c r="M21" s="3" t="s">
        <v>200</v>
      </c>
      <c r="N21" s="3"/>
      <c r="O21" s="3"/>
    </row>
    <row r="22" spans="1:15" x14ac:dyDescent="0.25">
      <c r="A22" s="3" t="s">
        <v>207</v>
      </c>
      <c r="B22" s="3" t="s">
        <v>208</v>
      </c>
      <c r="C22" s="3" t="s">
        <v>200</v>
      </c>
      <c r="D22" s="3" t="s">
        <v>200</v>
      </c>
      <c r="E22" s="3">
        <v>16.20166</v>
      </c>
      <c r="F22" s="3" t="s">
        <v>200</v>
      </c>
      <c r="G22" s="3" t="s">
        <v>200</v>
      </c>
      <c r="H22" s="3" t="s">
        <v>200</v>
      </c>
      <c r="I22" s="3" t="s">
        <v>200</v>
      </c>
      <c r="J22" s="3" t="s">
        <v>200</v>
      </c>
      <c r="K22" s="3" t="s">
        <v>200</v>
      </c>
      <c r="L22" s="3" t="s">
        <v>200</v>
      </c>
      <c r="M22" s="3" t="s">
        <v>200</v>
      </c>
      <c r="N22" s="3"/>
      <c r="O22" s="3"/>
    </row>
    <row r="23" spans="1:15" x14ac:dyDescent="0.25">
      <c r="A23" s="3" t="s">
        <v>207</v>
      </c>
      <c r="B23" s="3" t="s">
        <v>257</v>
      </c>
      <c r="C23" s="3" t="s">
        <v>200</v>
      </c>
      <c r="D23" s="3">
        <v>30.261880000000001</v>
      </c>
      <c r="E23" s="3" t="s">
        <v>200</v>
      </c>
      <c r="F23" s="3" t="s">
        <v>200</v>
      </c>
      <c r="G23" s="3" t="s">
        <v>200</v>
      </c>
      <c r="H23" s="3" t="s">
        <v>200</v>
      </c>
      <c r="I23" s="3">
        <v>34.246740000000003</v>
      </c>
      <c r="J23" s="3" t="s">
        <v>200</v>
      </c>
      <c r="K23" s="3" t="s">
        <v>200</v>
      </c>
      <c r="L23" s="3" t="s">
        <v>200</v>
      </c>
      <c r="M23" s="3" t="s">
        <v>200</v>
      </c>
      <c r="N23" s="3"/>
      <c r="O23" s="3"/>
    </row>
    <row r="24" spans="1:15" x14ac:dyDescent="0.25">
      <c r="A24" s="3" t="s">
        <v>207</v>
      </c>
      <c r="B24" s="3" t="s">
        <v>210</v>
      </c>
      <c r="C24" s="3" t="s">
        <v>200</v>
      </c>
      <c r="D24" s="3" t="s">
        <v>200</v>
      </c>
      <c r="E24" s="3" t="s">
        <v>200</v>
      </c>
      <c r="F24" s="3" t="s">
        <v>200</v>
      </c>
      <c r="G24" s="3">
        <v>4.0080799999999996</v>
      </c>
      <c r="H24" s="3" t="s">
        <v>200</v>
      </c>
      <c r="I24" s="3" t="s">
        <v>200</v>
      </c>
      <c r="J24" s="3" t="s">
        <v>200</v>
      </c>
      <c r="K24" s="3" t="s">
        <v>200</v>
      </c>
      <c r="L24" s="3" t="s">
        <v>200</v>
      </c>
      <c r="M24" s="3" t="s">
        <v>200</v>
      </c>
      <c r="N24" s="3"/>
      <c r="O24" s="3"/>
    </row>
    <row r="25" spans="1:15" x14ac:dyDescent="0.25">
      <c r="A25" s="3" t="s">
        <v>207</v>
      </c>
      <c r="B25" s="3" t="s">
        <v>211</v>
      </c>
      <c r="C25" s="3" t="s">
        <v>200</v>
      </c>
      <c r="D25" s="3" t="s">
        <v>200</v>
      </c>
      <c r="E25" s="3" t="s">
        <v>200</v>
      </c>
      <c r="F25" s="3" t="s">
        <v>200</v>
      </c>
      <c r="G25" s="3" t="s">
        <v>200</v>
      </c>
      <c r="H25" s="3" t="s">
        <v>200</v>
      </c>
      <c r="I25" s="3" t="s">
        <v>200</v>
      </c>
      <c r="J25" s="3" t="s">
        <v>200</v>
      </c>
      <c r="K25" s="3">
        <v>37.741999999999997</v>
      </c>
      <c r="L25" s="3" t="s">
        <v>200</v>
      </c>
      <c r="M25" s="3" t="s">
        <v>200</v>
      </c>
      <c r="N25" s="3"/>
      <c r="O25" s="3"/>
    </row>
    <row r="26" spans="1:15" x14ac:dyDescent="0.25">
      <c r="A26" s="3" t="s">
        <v>207</v>
      </c>
      <c r="B26" s="3" t="s">
        <v>213</v>
      </c>
      <c r="C26" s="3">
        <v>16.515889999999999</v>
      </c>
      <c r="D26" s="3" t="s">
        <v>200</v>
      </c>
      <c r="E26" s="3" t="s">
        <v>200</v>
      </c>
      <c r="F26" s="3" t="s">
        <v>200</v>
      </c>
      <c r="G26" s="3" t="s">
        <v>200</v>
      </c>
      <c r="H26" s="3">
        <v>25.132239999999999</v>
      </c>
      <c r="I26" s="3" t="s">
        <v>200</v>
      </c>
      <c r="J26" s="3" t="s">
        <v>200</v>
      </c>
      <c r="K26" s="3" t="s">
        <v>200</v>
      </c>
      <c r="L26" s="3" t="s">
        <v>200</v>
      </c>
      <c r="M26" s="3" t="s">
        <v>200</v>
      </c>
      <c r="N26" s="3"/>
      <c r="O26" s="3"/>
    </row>
    <row r="27" spans="1:15" x14ac:dyDescent="0.25">
      <c r="A27" s="3" t="s">
        <v>207</v>
      </c>
      <c r="B27" s="3" t="s">
        <v>215</v>
      </c>
      <c r="C27" s="3">
        <v>74.394329999999997</v>
      </c>
      <c r="D27" s="3" t="s">
        <v>200</v>
      </c>
      <c r="E27" s="3" t="s">
        <v>200</v>
      </c>
      <c r="F27" s="3" t="s">
        <v>200</v>
      </c>
      <c r="G27" s="3" t="s">
        <v>200</v>
      </c>
      <c r="H27" s="3" t="s">
        <v>200</v>
      </c>
      <c r="I27" s="3" t="s">
        <v>200</v>
      </c>
      <c r="J27" s="3" t="s">
        <v>200</v>
      </c>
      <c r="K27" s="3" t="s">
        <v>200</v>
      </c>
      <c r="L27" s="3" t="s">
        <v>200</v>
      </c>
      <c r="M27" s="3" t="s">
        <v>200</v>
      </c>
      <c r="N27" s="3"/>
      <c r="O27" s="3"/>
    </row>
    <row r="28" spans="1:15" x14ac:dyDescent="0.25">
      <c r="A28" s="3" t="s">
        <v>207</v>
      </c>
      <c r="B28" s="3" t="s">
        <v>261</v>
      </c>
      <c r="C28" s="3" t="s">
        <v>200</v>
      </c>
      <c r="D28" s="3" t="s">
        <v>200</v>
      </c>
      <c r="E28" s="3" t="s">
        <v>200</v>
      </c>
      <c r="F28" s="3" t="s">
        <v>200</v>
      </c>
      <c r="G28" s="3">
        <v>31.10444</v>
      </c>
      <c r="H28" s="3" t="s">
        <v>200</v>
      </c>
      <c r="I28" s="3" t="s">
        <v>200</v>
      </c>
      <c r="J28" s="3" t="s">
        <v>200</v>
      </c>
      <c r="K28" s="3" t="s">
        <v>200</v>
      </c>
      <c r="L28" s="3" t="s">
        <v>200</v>
      </c>
      <c r="M28" s="3" t="s">
        <v>200</v>
      </c>
      <c r="N28" s="3"/>
      <c r="O28" s="3"/>
    </row>
    <row r="29" spans="1:15" x14ac:dyDescent="0.25">
      <c r="A29" s="3" t="s">
        <v>207</v>
      </c>
      <c r="B29" s="3" t="s">
        <v>216</v>
      </c>
      <c r="C29" s="3" t="s">
        <v>200</v>
      </c>
      <c r="D29" s="3">
        <v>17.764620000000001</v>
      </c>
      <c r="E29" s="3" t="s">
        <v>200</v>
      </c>
      <c r="F29" s="3" t="s">
        <v>200</v>
      </c>
      <c r="G29" s="3" t="s">
        <v>200</v>
      </c>
      <c r="H29" s="3" t="s">
        <v>200</v>
      </c>
      <c r="I29" s="3">
        <v>26.704599999999999</v>
      </c>
      <c r="J29" s="3" t="s">
        <v>200</v>
      </c>
      <c r="K29" s="3" t="s">
        <v>200</v>
      </c>
      <c r="L29" s="3" t="s">
        <v>200</v>
      </c>
      <c r="M29" s="3" t="s">
        <v>200</v>
      </c>
      <c r="N29" s="3"/>
      <c r="O29" s="3"/>
    </row>
    <row r="30" spans="1:15" x14ac:dyDescent="0.25">
      <c r="A30" s="3" t="s">
        <v>207</v>
      </c>
      <c r="B30" s="3" t="s">
        <v>217</v>
      </c>
      <c r="C30" s="3">
        <v>50.29421</v>
      </c>
      <c r="D30" s="3" t="s">
        <v>200</v>
      </c>
      <c r="E30" s="3" t="s">
        <v>200</v>
      </c>
      <c r="F30" s="3" t="s">
        <v>200</v>
      </c>
      <c r="G30" s="3" t="s">
        <v>200</v>
      </c>
      <c r="H30" s="3">
        <v>64.148520000000005</v>
      </c>
      <c r="I30" s="3" t="s">
        <v>200</v>
      </c>
      <c r="J30" s="3" t="s">
        <v>200</v>
      </c>
      <c r="K30" s="3" t="s">
        <v>200</v>
      </c>
      <c r="L30" s="3" t="s">
        <v>200</v>
      </c>
      <c r="M30" s="3" t="s">
        <v>200</v>
      </c>
      <c r="N30" s="3"/>
      <c r="O30" s="3"/>
    </row>
    <row r="31" spans="1:15" x14ac:dyDescent="0.25">
      <c r="A31" s="3" t="s">
        <v>218</v>
      </c>
      <c r="B31" s="3" t="s">
        <v>246</v>
      </c>
      <c r="C31" s="3" t="s">
        <v>200</v>
      </c>
      <c r="D31" s="3" t="s">
        <v>200</v>
      </c>
      <c r="E31" s="3" t="s">
        <v>200</v>
      </c>
      <c r="F31" s="3">
        <v>10.27111</v>
      </c>
      <c r="G31" s="3" t="s">
        <v>200</v>
      </c>
      <c r="H31" s="3" t="s">
        <v>200</v>
      </c>
      <c r="I31" s="3" t="s">
        <v>200</v>
      </c>
      <c r="J31" s="3" t="s">
        <v>200</v>
      </c>
      <c r="K31" s="3" t="s">
        <v>200</v>
      </c>
      <c r="L31" s="3" t="s">
        <v>200</v>
      </c>
      <c r="M31" s="3" t="s">
        <v>200</v>
      </c>
      <c r="N31" s="3"/>
      <c r="O31" s="3"/>
    </row>
    <row r="32" spans="1:15" x14ac:dyDescent="0.25">
      <c r="A32" s="3" t="s">
        <v>218</v>
      </c>
      <c r="B32" s="3" t="s">
        <v>219</v>
      </c>
      <c r="C32" s="3" t="s">
        <v>200</v>
      </c>
      <c r="D32" s="3" t="s">
        <v>200</v>
      </c>
      <c r="E32" s="3" t="s">
        <v>200</v>
      </c>
      <c r="F32" s="3" t="s">
        <v>200</v>
      </c>
      <c r="G32" s="3">
        <v>12.81734</v>
      </c>
      <c r="H32" s="3" t="s">
        <v>200</v>
      </c>
      <c r="I32" s="3" t="s">
        <v>200</v>
      </c>
      <c r="J32" s="3" t="s">
        <v>200</v>
      </c>
      <c r="K32" s="3" t="s">
        <v>200</v>
      </c>
      <c r="L32" s="3" t="s">
        <v>200</v>
      </c>
      <c r="M32" s="3" t="s">
        <v>200</v>
      </c>
      <c r="N32" s="3"/>
      <c r="O32" s="3"/>
    </row>
    <row r="33" spans="1:15" x14ac:dyDescent="0.25">
      <c r="A33" s="3" t="s">
        <v>218</v>
      </c>
      <c r="B33" s="3" t="s">
        <v>247</v>
      </c>
      <c r="C33" s="3" t="s">
        <v>200</v>
      </c>
      <c r="D33" s="3">
        <v>43.326250000000002</v>
      </c>
      <c r="E33" s="3" t="s">
        <v>200</v>
      </c>
      <c r="F33" s="3" t="s">
        <v>200</v>
      </c>
      <c r="G33" s="3" t="s">
        <v>200</v>
      </c>
      <c r="H33" s="3">
        <v>49.614319999999999</v>
      </c>
      <c r="I33" s="3" t="s">
        <v>200</v>
      </c>
      <c r="J33" s="3" t="s">
        <v>200</v>
      </c>
      <c r="K33" s="3" t="s">
        <v>200</v>
      </c>
      <c r="L33" s="3" t="s">
        <v>200</v>
      </c>
      <c r="M33" s="3" t="s">
        <v>200</v>
      </c>
      <c r="N33" s="3"/>
      <c r="O33" s="3"/>
    </row>
    <row r="34" spans="1:15" x14ac:dyDescent="0.25">
      <c r="A34" s="3" t="s">
        <v>218</v>
      </c>
      <c r="B34" s="3" t="s">
        <v>221</v>
      </c>
      <c r="C34" s="3" t="s">
        <v>200</v>
      </c>
      <c r="D34" s="3" t="s">
        <v>200</v>
      </c>
      <c r="E34" s="3">
        <v>19.984210000000001</v>
      </c>
      <c r="F34" s="3" t="s">
        <v>200</v>
      </c>
      <c r="G34" s="3" t="s">
        <v>200</v>
      </c>
      <c r="H34" s="3" t="s">
        <v>200</v>
      </c>
      <c r="I34" s="3" t="s">
        <v>200</v>
      </c>
      <c r="J34" s="3" t="s">
        <v>200</v>
      </c>
      <c r="K34" s="3">
        <v>12.425240000000001</v>
      </c>
      <c r="L34" s="3" t="s">
        <v>200</v>
      </c>
      <c r="M34" s="3" t="s">
        <v>200</v>
      </c>
      <c r="N34" s="3"/>
      <c r="O34" s="3"/>
    </row>
    <row r="35" spans="1:15" x14ac:dyDescent="0.25">
      <c r="A35" s="3" t="s">
        <v>222</v>
      </c>
      <c r="B35" s="3" t="s">
        <v>223</v>
      </c>
      <c r="C35" s="3" t="s">
        <v>200</v>
      </c>
      <c r="D35" s="3" t="s">
        <v>200</v>
      </c>
      <c r="E35" s="3" t="s">
        <v>200</v>
      </c>
      <c r="F35" s="3" t="s">
        <v>200</v>
      </c>
      <c r="G35" s="3" t="s">
        <v>200</v>
      </c>
      <c r="H35" s="3">
        <v>33.07676</v>
      </c>
      <c r="I35" s="3" t="s">
        <v>200</v>
      </c>
      <c r="J35" s="3" t="s">
        <v>200</v>
      </c>
      <c r="K35" s="3" t="s">
        <v>200</v>
      </c>
      <c r="L35" s="3" t="s">
        <v>200</v>
      </c>
      <c r="M35" s="3" t="s">
        <v>200</v>
      </c>
      <c r="N35" s="3"/>
      <c r="O35" s="3"/>
    </row>
    <row r="36" spans="1:15" x14ac:dyDescent="0.25">
      <c r="A36" s="3" t="s">
        <v>222</v>
      </c>
      <c r="B36" s="3" t="s">
        <v>225</v>
      </c>
      <c r="C36" s="3">
        <v>5.8414000000000001</v>
      </c>
      <c r="D36" s="3" t="s">
        <v>200</v>
      </c>
      <c r="E36" s="3" t="s">
        <v>200</v>
      </c>
      <c r="F36" s="3" t="s">
        <v>200</v>
      </c>
      <c r="G36" s="3">
        <v>4.0620000000000003</v>
      </c>
      <c r="H36" s="3" t="s">
        <v>200</v>
      </c>
      <c r="I36" s="3" t="s">
        <v>200</v>
      </c>
      <c r="J36" s="3" t="s">
        <v>200</v>
      </c>
      <c r="K36" s="3" t="s">
        <v>200</v>
      </c>
      <c r="L36" s="3" t="s">
        <v>200</v>
      </c>
      <c r="M36" s="3" t="s">
        <v>200</v>
      </c>
      <c r="N36" s="3"/>
      <c r="O36" s="3"/>
    </row>
    <row r="37" spans="1:15" x14ac:dyDescent="0.25">
      <c r="A37" s="3" t="s">
        <v>222</v>
      </c>
      <c r="B37" s="3" t="s">
        <v>226</v>
      </c>
      <c r="C37" s="3" t="s">
        <v>200</v>
      </c>
      <c r="D37" s="3" t="s">
        <v>200</v>
      </c>
      <c r="E37" s="3" t="s">
        <v>200</v>
      </c>
      <c r="F37" s="3" t="s">
        <v>200</v>
      </c>
      <c r="G37" s="3">
        <v>14.286429999999999</v>
      </c>
      <c r="H37" s="3" t="s">
        <v>200</v>
      </c>
      <c r="I37" s="3" t="s">
        <v>200</v>
      </c>
      <c r="J37" s="3" t="s">
        <v>200</v>
      </c>
      <c r="K37" s="3">
        <v>9.0099099999999996</v>
      </c>
      <c r="L37" s="3" t="s">
        <v>200</v>
      </c>
      <c r="M37" s="3" t="s">
        <v>200</v>
      </c>
      <c r="N37" s="3"/>
      <c r="O37" s="3"/>
    </row>
    <row r="38" spans="1:15" x14ac:dyDescent="0.25">
      <c r="A38" s="3" t="s">
        <v>222</v>
      </c>
      <c r="B38" s="3" t="s">
        <v>248</v>
      </c>
      <c r="C38" s="3">
        <v>18.51333</v>
      </c>
      <c r="D38" s="3" t="s">
        <v>200</v>
      </c>
      <c r="E38" s="3" t="s">
        <v>200</v>
      </c>
      <c r="F38" s="3" t="s">
        <v>200</v>
      </c>
      <c r="G38" s="3" t="s">
        <v>200</v>
      </c>
      <c r="H38" s="3" t="s">
        <v>200</v>
      </c>
      <c r="I38" s="3">
        <v>8.1519300000000001</v>
      </c>
      <c r="J38" s="3" t="s">
        <v>200</v>
      </c>
      <c r="K38" s="3" t="s">
        <v>200</v>
      </c>
      <c r="L38" s="3" t="s">
        <v>200</v>
      </c>
      <c r="M38" s="3" t="s">
        <v>200</v>
      </c>
      <c r="N38" s="3"/>
      <c r="O38" s="3"/>
    </row>
    <row r="39" spans="1:15" x14ac:dyDescent="0.25">
      <c r="A39" s="3" t="s">
        <v>222</v>
      </c>
      <c r="B39" s="3" t="s">
        <v>249</v>
      </c>
      <c r="C39" s="3" t="s">
        <v>200</v>
      </c>
      <c r="D39" s="3">
        <v>48.724910000000001</v>
      </c>
      <c r="E39" s="3" t="s">
        <v>200</v>
      </c>
      <c r="F39" s="3" t="s">
        <v>200</v>
      </c>
      <c r="G39" s="3" t="s">
        <v>200</v>
      </c>
      <c r="H39" s="3" t="s">
        <v>200</v>
      </c>
      <c r="I39" s="3" t="s">
        <v>200</v>
      </c>
      <c r="J39" s="3" t="s">
        <v>200</v>
      </c>
      <c r="K39" s="3" t="s">
        <v>200</v>
      </c>
      <c r="L39" s="3" t="s">
        <v>200</v>
      </c>
      <c r="M39" s="3" t="s">
        <v>200</v>
      </c>
      <c r="N39" s="3"/>
      <c r="O39" s="3"/>
    </row>
    <row r="40" spans="1:15" x14ac:dyDescent="0.25">
      <c r="A40" s="3" t="s">
        <v>222</v>
      </c>
      <c r="B40" s="3" t="s">
        <v>250</v>
      </c>
      <c r="C40" s="3" t="s">
        <v>200</v>
      </c>
      <c r="D40" s="3" t="s">
        <v>200</v>
      </c>
      <c r="E40" s="3" t="s">
        <v>200</v>
      </c>
      <c r="F40" s="3">
        <v>13.77277</v>
      </c>
      <c r="G40" s="3" t="s">
        <v>200</v>
      </c>
      <c r="H40" s="3" t="s">
        <v>200</v>
      </c>
      <c r="I40" s="3" t="s">
        <v>200</v>
      </c>
      <c r="J40" s="3" t="s">
        <v>200</v>
      </c>
      <c r="K40" s="3" t="s">
        <v>200</v>
      </c>
      <c r="L40" s="3" t="s">
        <v>200</v>
      </c>
      <c r="M40" s="3" t="s">
        <v>200</v>
      </c>
      <c r="N40" s="3"/>
      <c r="O40" s="3"/>
    </row>
    <row r="41" spans="1:15" x14ac:dyDescent="0.25">
      <c r="A41" s="3" t="s">
        <v>222</v>
      </c>
      <c r="B41" s="3" t="s">
        <v>266</v>
      </c>
      <c r="C41" s="3" t="s">
        <v>200</v>
      </c>
      <c r="D41" s="3" t="s">
        <v>200</v>
      </c>
      <c r="E41" s="3" t="s">
        <v>200</v>
      </c>
      <c r="F41" s="3" t="s">
        <v>200</v>
      </c>
      <c r="G41" s="3" t="s">
        <v>200</v>
      </c>
      <c r="H41" s="3" t="s">
        <v>200</v>
      </c>
      <c r="I41" s="3">
        <v>4.8799000000000001</v>
      </c>
      <c r="J41" s="3" t="s">
        <v>200</v>
      </c>
      <c r="K41" s="3" t="s">
        <v>200</v>
      </c>
      <c r="L41" s="3" t="s">
        <v>200</v>
      </c>
      <c r="M41" s="3" t="s">
        <v>200</v>
      </c>
      <c r="N41" s="3"/>
      <c r="O41" s="3"/>
    </row>
    <row r="42" spans="1:15" x14ac:dyDescent="0.25">
      <c r="A42" s="3" t="s">
        <v>222</v>
      </c>
      <c r="B42" s="3" t="s">
        <v>251</v>
      </c>
      <c r="C42" s="3" t="s">
        <v>200</v>
      </c>
      <c r="D42" s="3" t="s">
        <v>200</v>
      </c>
      <c r="E42" s="3" t="s">
        <v>200</v>
      </c>
      <c r="F42" s="3">
        <v>30.294899999999998</v>
      </c>
      <c r="G42" s="3" t="s">
        <v>200</v>
      </c>
      <c r="H42" s="3" t="s">
        <v>200</v>
      </c>
      <c r="I42" s="3" t="s">
        <v>200</v>
      </c>
      <c r="J42" s="3" t="s">
        <v>200</v>
      </c>
      <c r="K42" s="3">
        <v>35.077649999999998</v>
      </c>
      <c r="L42" s="3" t="s">
        <v>200</v>
      </c>
      <c r="M42" s="3" t="s">
        <v>200</v>
      </c>
      <c r="N42" s="3"/>
      <c r="O42" s="3"/>
    </row>
    <row r="43" spans="1:15" x14ac:dyDescent="0.25">
      <c r="A43" s="3" t="s">
        <v>222</v>
      </c>
      <c r="B43" s="3" t="s">
        <v>227</v>
      </c>
      <c r="C43" s="3">
        <v>19.673639999999999</v>
      </c>
      <c r="D43" s="3" t="s">
        <v>200</v>
      </c>
      <c r="E43" s="3" t="s">
        <v>200</v>
      </c>
      <c r="F43" s="3" t="s">
        <v>200</v>
      </c>
      <c r="G43" s="3" t="s">
        <v>200</v>
      </c>
      <c r="H43" s="3">
        <v>18.87182</v>
      </c>
      <c r="I43" s="3" t="s">
        <v>200</v>
      </c>
      <c r="J43" s="3" t="s">
        <v>200</v>
      </c>
      <c r="K43" s="3" t="s">
        <v>200</v>
      </c>
      <c r="L43" s="3">
        <v>25.239820000000002</v>
      </c>
      <c r="M43" s="3" t="s">
        <v>200</v>
      </c>
      <c r="N43" s="3"/>
      <c r="O43" s="3"/>
    </row>
    <row r="44" spans="1:15" x14ac:dyDescent="0.25">
      <c r="A44" s="3" t="s">
        <v>228</v>
      </c>
      <c r="B44" s="3" t="s">
        <v>229</v>
      </c>
      <c r="C44" s="3" t="s">
        <v>200</v>
      </c>
      <c r="D44" s="3">
        <v>44.635219999999997</v>
      </c>
      <c r="E44" s="3" t="s">
        <v>200</v>
      </c>
      <c r="F44" s="3" t="s">
        <v>200</v>
      </c>
      <c r="G44" s="3">
        <v>41.693260000000002</v>
      </c>
      <c r="H44" s="3" t="s">
        <v>200</v>
      </c>
      <c r="I44" s="3" t="s">
        <v>200</v>
      </c>
      <c r="J44" s="3" t="s">
        <v>200</v>
      </c>
      <c r="K44" s="3">
        <v>54.559179999999998</v>
      </c>
      <c r="L44" s="3" t="s">
        <v>200</v>
      </c>
      <c r="M44" s="3" t="s">
        <v>200</v>
      </c>
      <c r="N44" s="3"/>
      <c r="O44" s="3"/>
    </row>
    <row r="45" spans="1:15" x14ac:dyDescent="0.25">
      <c r="A45" s="3" t="s">
        <v>228</v>
      </c>
      <c r="B45" s="3" t="s">
        <v>230</v>
      </c>
      <c r="C45" s="3">
        <v>66.245019999999997</v>
      </c>
      <c r="D45" s="3" t="s">
        <v>200</v>
      </c>
      <c r="E45" s="3" t="s">
        <v>200</v>
      </c>
      <c r="F45" s="3" t="s">
        <v>200</v>
      </c>
      <c r="G45" s="3" t="s">
        <v>200</v>
      </c>
      <c r="H45" s="3" t="s">
        <v>200</v>
      </c>
      <c r="I45" s="3" t="s">
        <v>200</v>
      </c>
      <c r="J45" s="3" t="s">
        <v>200</v>
      </c>
      <c r="K45" s="3" t="s">
        <v>200</v>
      </c>
      <c r="L45" s="3" t="s">
        <v>200</v>
      </c>
      <c r="M45" s="3" t="s">
        <v>200</v>
      </c>
      <c r="N45" s="3"/>
      <c r="O45" s="3"/>
    </row>
    <row r="46" spans="1:15" x14ac:dyDescent="0.25">
      <c r="A46" s="3" t="s">
        <v>228</v>
      </c>
      <c r="B46" s="3" t="s">
        <v>232</v>
      </c>
      <c r="C46" s="3" t="s">
        <v>200</v>
      </c>
      <c r="D46" s="3" t="s">
        <v>200</v>
      </c>
      <c r="E46" s="3">
        <v>53.075029999999998</v>
      </c>
      <c r="F46" s="3" t="s">
        <v>200</v>
      </c>
      <c r="G46" s="3" t="s">
        <v>200</v>
      </c>
      <c r="H46" s="3" t="s">
        <v>200</v>
      </c>
      <c r="I46" s="3">
        <v>44.162010000000002</v>
      </c>
      <c r="J46" s="3" t="s">
        <v>200</v>
      </c>
      <c r="K46" s="3" t="s">
        <v>200</v>
      </c>
      <c r="L46" s="3" t="s">
        <v>200</v>
      </c>
      <c r="M46" s="3" t="s">
        <v>200</v>
      </c>
      <c r="N46" s="3"/>
      <c r="O46" s="3"/>
    </row>
    <row r="47" spans="1:15" x14ac:dyDescent="0.25">
      <c r="A47" s="3" t="s">
        <v>228</v>
      </c>
      <c r="B47" s="3" t="s">
        <v>233</v>
      </c>
      <c r="C47" s="3">
        <v>47.749850000000002</v>
      </c>
      <c r="D47" s="3" t="s">
        <v>200</v>
      </c>
      <c r="E47" s="3" t="s">
        <v>200</v>
      </c>
      <c r="F47" s="3">
        <v>50.779850000000003</v>
      </c>
      <c r="G47" s="3" t="s">
        <v>200</v>
      </c>
      <c r="H47" s="3" t="s">
        <v>200</v>
      </c>
      <c r="I47" s="3" t="s">
        <v>200</v>
      </c>
      <c r="J47" s="3" t="s">
        <v>200</v>
      </c>
      <c r="K47" s="3">
        <v>37.91245</v>
      </c>
      <c r="L47" s="3" t="s">
        <v>200</v>
      </c>
      <c r="M47" s="3" t="s">
        <v>200</v>
      </c>
      <c r="N47" s="3"/>
      <c r="O47" s="3"/>
    </row>
    <row r="48" spans="1:15" x14ac:dyDescent="0.25">
      <c r="A48" s="3" t="s">
        <v>228</v>
      </c>
      <c r="B48" s="3" t="s">
        <v>234</v>
      </c>
      <c r="C48" s="3" t="s">
        <v>200</v>
      </c>
      <c r="D48" s="3" t="s">
        <v>200</v>
      </c>
      <c r="E48" s="3" t="s">
        <v>200</v>
      </c>
      <c r="F48" s="3" t="s">
        <v>200</v>
      </c>
      <c r="G48" s="3">
        <v>20.119289999999999</v>
      </c>
      <c r="H48" s="3" t="s">
        <v>200</v>
      </c>
      <c r="I48" s="3" t="s">
        <v>200</v>
      </c>
      <c r="J48" s="3" t="s">
        <v>200</v>
      </c>
      <c r="K48" s="3">
        <v>7.5096299999999996</v>
      </c>
      <c r="L48" s="3" t="s">
        <v>200</v>
      </c>
      <c r="M48" s="3" t="s">
        <v>200</v>
      </c>
      <c r="N48" s="3"/>
      <c r="O48" s="3"/>
    </row>
    <row r="49" spans="1:15" x14ac:dyDescent="0.25">
      <c r="A49" s="3" t="s">
        <v>228</v>
      </c>
      <c r="B49" s="3" t="s">
        <v>252</v>
      </c>
      <c r="C49" s="3" t="s">
        <v>200</v>
      </c>
      <c r="D49" s="3" t="s">
        <v>200</v>
      </c>
      <c r="E49" s="3">
        <v>68.145030000000006</v>
      </c>
      <c r="F49" s="3" t="s">
        <v>200</v>
      </c>
      <c r="G49" s="3" t="s">
        <v>200</v>
      </c>
      <c r="H49" s="3" t="s">
        <v>200</v>
      </c>
      <c r="I49" s="3">
        <v>65.924340000000001</v>
      </c>
      <c r="J49" s="3" t="s">
        <v>200</v>
      </c>
      <c r="K49" s="3">
        <v>69.999679999999998</v>
      </c>
      <c r="L49" s="3" t="s">
        <v>200</v>
      </c>
      <c r="M49" s="3" t="s">
        <v>200</v>
      </c>
      <c r="N49" s="3"/>
      <c r="O49" s="3"/>
    </row>
    <row r="50" spans="1:15" x14ac:dyDescent="0.25">
      <c r="A50" s="3" t="s">
        <v>228</v>
      </c>
      <c r="B50" s="3" t="s">
        <v>235</v>
      </c>
      <c r="C50" s="3" t="s">
        <v>200</v>
      </c>
      <c r="D50" s="3" t="s">
        <v>200</v>
      </c>
      <c r="E50" s="3" t="s">
        <v>200</v>
      </c>
      <c r="F50" s="3" t="s">
        <v>200</v>
      </c>
      <c r="G50" s="3">
        <v>30.204370000000001</v>
      </c>
      <c r="H50" s="3" t="s">
        <v>200</v>
      </c>
      <c r="I50" s="3" t="s">
        <v>200</v>
      </c>
      <c r="J50" s="3" t="s">
        <v>200</v>
      </c>
      <c r="K50" s="3" t="s">
        <v>200</v>
      </c>
      <c r="L50" s="3" t="s">
        <v>200</v>
      </c>
      <c r="M50" s="3" t="s">
        <v>200</v>
      </c>
      <c r="N50" s="3"/>
      <c r="O50" s="3"/>
    </row>
    <row r="51" spans="1:15" x14ac:dyDescent="0.25">
      <c r="A51" s="3" t="s">
        <v>228</v>
      </c>
      <c r="B51" s="3" t="s">
        <v>236</v>
      </c>
      <c r="C51" s="3" t="s">
        <v>200</v>
      </c>
      <c r="D51" s="3" t="s">
        <v>200</v>
      </c>
      <c r="E51" s="3" t="s">
        <v>200</v>
      </c>
      <c r="F51" s="3">
        <v>27.550830000000001</v>
      </c>
      <c r="G51" s="3" t="s">
        <v>200</v>
      </c>
      <c r="H51" s="3" t="s">
        <v>200</v>
      </c>
      <c r="I51" s="3" t="s">
        <v>200</v>
      </c>
      <c r="J51" s="3" t="s">
        <v>200</v>
      </c>
      <c r="K51" s="3" t="s">
        <v>200</v>
      </c>
      <c r="L51" s="3" t="s">
        <v>200</v>
      </c>
      <c r="M51" s="3" t="s">
        <v>200</v>
      </c>
      <c r="N51" s="3"/>
      <c r="O51" s="3"/>
    </row>
    <row r="52" spans="1:15" x14ac:dyDescent="0.25">
      <c r="A52" s="3" t="s">
        <v>228</v>
      </c>
      <c r="B52" s="3" t="s">
        <v>237</v>
      </c>
      <c r="C52" s="3" t="s">
        <v>200</v>
      </c>
      <c r="D52" s="3" t="s">
        <v>200</v>
      </c>
      <c r="E52" s="3" t="s">
        <v>200</v>
      </c>
      <c r="F52" s="3">
        <v>63.284149999999997</v>
      </c>
      <c r="G52" s="3" t="s">
        <v>200</v>
      </c>
      <c r="H52" s="3">
        <v>67.445239999999998</v>
      </c>
      <c r="I52" s="3" t="s">
        <v>200</v>
      </c>
      <c r="J52" s="3" t="s">
        <v>200</v>
      </c>
      <c r="K52" s="3">
        <v>67.114509999999996</v>
      </c>
      <c r="L52" s="3" t="s">
        <v>200</v>
      </c>
      <c r="M52" s="3" t="s">
        <v>200</v>
      </c>
      <c r="N52" s="3"/>
      <c r="O52" s="3"/>
    </row>
    <row r="53" spans="1:15" x14ac:dyDescent="0.25">
      <c r="A53" s="3" t="s">
        <v>228</v>
      </c>
      <c r="B53" s="3" t="s">
        <v>238</v>
      </c>
      <c r="C53" s="3" t="s">
        <v>200</v>
      </c>
      <c r="D53" s="3" t="s">
        <v>200</v>
      </c>
      <c r="E53" s="3">
        <v>86.485699999999994</v>
      </c>
      <c r="F53" s="3" t="s">
        <v>200</v>
      </c>
      <c r="G53" s="3" t="s">
        <v>200</v>
      </c>
      <c r="H53" s="3" t="s">
        <v>200</v>
      </c>
      <c r="I53" s="3" t="s">
        <v>200</v>
      </c>
      <c r="J53" s="3" t="s">
        <v>200</v>
      </c>
      <c r="K53" s="3" t="s">
        <v>200</v>
      </c>
      <c r="L53" s="3" t="s">
        <v>200</v>
      </c>
      <c r="M53" s="3" t="s">
        <v>200</v>
      </c>
      <c r="N53" s="3"/>
      <c r="O53" s="3"/>
    </row>
    <row r="54" spans="1:15" x14ac:dyDescent="0.25">
      <c r="A54" s="3" t="s">
        <v>228</v>
      </c>
      <c r="B54" s="3" t="s">
        <v>253</v>
      </c>
      <c r="C54" s="3" t="s">
        <v>200</v>
      </c>
      <c r="D54" s="3">
        <v>33.356259999999999</v>
      </c>
      <c r="E54" s="3" t="s">
        <v>200</v>
      </c>
      <c r="F54" s="3">
        <v>43.952100000000002</v>
      </c>
      <c r="G54" s="3" t="s">
        <v>200</v>
      </c>
      <c r="H54" s="3" t="s">
        <v>200</v>
      </c>
      <c r="I54" s="3">
        <v>46.653930000000003</v>
      </c>
      <c r="J54" s="3" t="s">
        <v>200</v>
      </c>
      <c r="K54" s="3">
        <v>42.672710000000002</v>
      </c>
      <c r="L54" s="3" t="s">
        <v>200</v>
      </c>
      <c r="M54" s="3" t="s">
        <v>200</v>
      </c>
      <c r="N54" s="3"/>
      <c r="O54" s="3"/>
    </row>
    <row r="55" spans="1:15" x14ac:dyDescent="0.25">
      <c r="A55" s="3" t="s">
        <v>228</v>
      </c>
      <c r="B55" s="3" t="s">
        <v>239</v>
      </c>
      <c r="C55" s="3" t="s">
        <v>200</v>
      </c>
      <c r="D55" s="3">
        <v>53.28349</v>
      </c>
      <c r="E55" s="3" t="s">
        <v>200</v>
      </c>
      <c r="F55" s="3" t="s">
        <v>200</v>
      </c>
      <c r="G55" s="3" t="s">
        <v>200</v>
      </c>
      <c r="H55" s="3" t="s">
        <v>200</v>
      </c>
      <c r="I55" s="3">
        <v>52.170090000000002</v>
      </c>
      <c r="J55" s="3">
        <v>48.782800000000002</v>
      </c>
      <c r="K55" s="3" t="s">
        <v>200</v>
      </c>
      <c r="L55" s="3" t="s">
        <v>200</v>
      </c>
      <c r="M55" s="3" t="s">
        <v>200</v>
      </c>
      <c r="N55" s="3"/>
      <c r="O55" s="3"/>
    </row>
    <row r="56" spans="1:15" x14ac:dyDescent="0.25">
      <c r="A56" s="3" t="s">
        <v>228</v>
      </c>
      <c r="B56" s="3" t="s">
        <v>240</v>
      </c>
      <c r="C56" s="3" t="s">
        <v>200</v>
      </c>
      <c r="D56" s="3" t="s">
        <v>200</v>
      </c>
      <c r="E56" s="3" t="s">
        <v>200</v>
      </c>
      <c r="F56" s="3">
        <v>31.939229999999998</v>
      </c>
      <c r="G56" s="3" t="s">
        <v>200</v>
      </c>
      <c r="H56" s="3" t="s">
        <v>200</v>
      </c>
      <c r="I56" s="3" t="s">
        <v>200</v>
      </c>
      <c r="J56" s="3">
        <v>27.28537</v>
      </c>
      <c r="K56" s="3" t="s">
        <v>200</v>
      </c>
      <c r="L56" s="3" t="s">
        <v>200</v>
      </c>
      <c r="M56" s="3" t="s">
        <v>200</v>
      </c>
      <c r="N56" s="3"/>
      <c r="O56" s="3"/>
    </row>
    <row r="57" spans="1:15" x14ac:dyDescent="0.25">
      <c r="A57" s="3" t="s">
        <v>228</v>
      </c>
      <c r="B57" s="3" t="s">
        <v>241</v>
      </c>
      <c r="C57" s="3">
        <v>25.808350000000001</v>
      </c>
      <c r="D57" s="3" t="s">
        <v>200</v>
      </c>
      <c r="E57" s="3" t="s">
        <v>200</v>
      </c>
      <c r="F57" s="3" t="s">
        <v>200</v>
      </c>
      <c r="G57" s="3">
        <v>20.53642</v>
      </c>
      <c r="H57" s="3" t="s">
        <v>200</v>
      </c>
      <c r="I57" s="3" t="s">
        <v>200</v>
      </c>
      <c r="J57" s="3">
        <v>15.33324</v>
      </c>
      <c r="K57" s="3" t="s">
        <v>200</v>
      </c>
      <c r="L57" s="3" t="s">
        <v>200</v>
      </c>
      <c r="M57" s="3" t="s">
        <v>200</v>
      </c>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356</v>
      </c>
    </row>
    <row r="5" spans="1:15" ht="21" x14ac:dyDescent="0.35">
      <c r="A5" s="7" t="s">
        <v>180</v>
      </c>
    </row>
    <row r="6" spans="1:15" x14ac:dyDescent="0.25">
      <c r="A6" t="s">
        <v>311</v>
      </c>
    </row>
    <row r="7" spans="1:15" x14ac:dyDescent="0.25">
      <c r="A7" t="s">
        <v>357</v>
      </c>
    </row>
    <row r="8" spans="1:15" x14ac:dyDescent="0.25">
      <c r="A8" t="s">
        <v>372</v>
      </c>
    </row>
    <row r="9" spans="1:15" x14ac:dyDescent="0.25">
      <c r="A9" t="s">
        <v>373</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70.596369999999993</v>
      </c>
      <c r="D14" s="3" t="s">
        <v>200</v>
      </c>
      <c r="E14" s="3" t="s">
        <v>200</v>
      </c>
      <c r="F14" s="3" t="s">
        <v>200</v>
      </c>
      <c r="G14" s="3" t="s">
        <v>200</v>
      </c>
      <c r="H14" s="3" t="s">
        <v>200</v>
      </c>
      <c r="I14" s="3" t="s">
        <v>200</v>
      </c>
      <c r="J14" s="3">
        <v>50.40043</v>
      </c>
      <c r="K14" s="3" t="s">
        <v>200</v>
      </c>
      <c r="L14" s="3" t="s">
        <v>200</v>
      </c>
      <c r="M14" s="3" t="s">
        <v>200</v>
      </c>
      <c r="N14" s="3"/>
      <c r="O14" s="3"/>
    </row>
    <row r="15" spans="1:15" x14ac:dyDescent="0.25">
      <c r="A15" s="3" t="s">
        <v>198</v>
      </c>
      <c r="B15" s="3" t="s">
        <v>201</v>
      </c>
      <c r="C15" s="3" t="s">
        <v>200</v>
      </c>
      <c r="D15" s="3">
        <v>49.125210000000003</v>
      </c>
      <c r="E15" s="3" t="s">
        <v>200</v>
      </c>
      <c r="F15" s="3" t="s">
        <v>200</v>
      </c>
      <c r="G15" s="3">
        <v>45.739469999999997</v>
      </c>
      <c r="H15" s="3" t="s">
        <v>200</v>
      </c>
      <c r="I15" s="3" t="s">
        <v>200</v>
      </c>
      <c r="J15" s="3" t="s">
        <v>200</v>
      </c>
      <c r="K15" s="3" t="s">
        <v>200</v>
      </c>
      <c r="L15" s="3" t="s">
        <v>200</v>
      </c>
      <c r="M15" s="3" t="s">
        <v>200</v>
      </c>
      <c r="N15" s="3"/>
      <c r="O15" s="3"/>
    </row>
    <row r="16" spans="1:15" x14ac:dyDescent="0.25">
      <c r="A16" s="3" t="s">
        <v>198</v>
      </c>
      <c r="B16" s="3" t="s">
        <v>265</v>
      </c>
      <c r="C16" s="3">
        <v>75.864940000000004</v>
      </c>
      <c r="D16" s="3" t="s">
        <v>200</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v>69.350520000000003</v>
      </c>
      <c r="H17" s="3" t="s">
        <v>200</v>
      </c>
      <c r="I17" s="3" t="s">
        <v>200</v>
      </c>
      <c r="J17" s="3" t="s">
        <v>200</v>
      </c>
      <c r="K17" s="3" t="s">
        <v>200</v>
      </c>
      <c r="L17" s="3" t="s">
        <v>200</v>
      </c>
      <c r="M17" s="3" t="s">
        <v>200</v>
      </c>
      <c r="N17" s="3"/>
      <c r="O17" s="3"/>
    </row>
    <row r="18" spans="1:15" x14ac:dyDescent="0.25">
      <c r="A18" s="3" t="s">
        <v>198</v>
      </c>
      <c r="B18" s="3" t="s">
        <v>203</v>
      </c>
      <c r="C18" s="3" t="s">
        <v>200</v>
      </c>
      <c r="D18" s="3" t="s">
        <v>200</v>
      </c>
      <c r="E18" s="3">
        <v>35.977440000000001</v>
      </c>
      <c r="F18" s="3" t="s">
        <v>200</v>
      </c>
      <c r="G18" s="3" t="s">
        <v>200</v>
      </c>
      <c r="H18" s="3">
        <v>30.584409999999998</v>
      </c>
      <c r="I18" s="3" t="s">
        <v>200</v>
      </c>
      <c r="J18" s="3" t="s">
        <v>200</v>
      </c>
      <c r="K18" s="3" t="s">
        <v>200</v>
      </c>
      <c r="L18" s="3" t="s">
        <v>200</v>
      </c>
      <c r="M18" s="3" t="s">
        <v>200</v>
      </c>
      <c r="N18" s="3"/>
      <c r="O18" s="3"/>
    </row>
    <row r="19" spans="1:15" x14ac:dyDescent="0.25">
      <c r="A19" s="3" t="s">
        <v>198</v>
      </c>
      <c r="B19" s="3" t="s">
        <v>204</v>
      </c>
      <c r="C19" s="3">
        <v>40.401780000000002</v>
      </c>
      <c r="D19" s="3" t="s">
        <v>200</v>
      </c>
      <c r="E19" s="3" t="s">
        <v>200</v>
      </c>
      <c r="F19" s="3">
        <v>37.396030000000003</v>
      </c>
      <c r="G19" s="3" t="s">
        <v>200</v>
      </c>
      <c r="H19" s="3" t="s">
        <v>200</v>
      </c>
      <c r="I19" s="3" t="s">
        <v>200</v>
      </c>
      <c r="J19" s="3" t="s">
        <v>200</v>
      </c>
      <c r="K19" s="3" t="s">
        <v>200</v>
      </c>
      <c r="L19" s="3" t="s">
        <v>200</v>
      </c>
      <c r="M19" s="3" t="s">
        <v>200</v>
      </c>
      <c r="N19" s="3"/>
      <c r="O19" s="3"/>
    </row>
    <row r="20" spans="1:15" x14ac:dyDescent="0.25">
      <c r="A20" s="3" t="s">
        <v>198</v>
      </c>
      <c r="B20" s="3" t="s">
        <v>365</v>
      </c>
      <c r="C20" s="3" t="s">
        <v>200</v>
      </c>
      <c r="D20" s="3" t="s">
        <v>200</v>
      </c>
      <c r="E20" s="3">
        <v>18.771159999999998</v>
      </c>
      <c r="F20" s="3" t="s">
        <v>200</v>
      </c>
      <c r="G20" s="3" t="s">
        <v>200</v>
      </c>
      <c r="H20" s="3" t="s">
        <v>200</v>
      </c>
      <c r="I20" s="3" t="s">
        <v>200</v>
      </c>
      <c r="J20" s="3" t="s">
        <v>200</v>
      </c>
      <c r="K20" s="3" t="s">
        <v>200</v>
      </c>
      <c r="L20" s="3" t="s">
        <v>200</v>
      </c>
      <c r="M20" s="3" t="s">
        <v>200</v>
      </c>
      <c r="N20" s="3"/>
      <c r="O20" s="3"/>
    </row>
    <row r="21" spans="1:15" x14ac:dyDescent="0.25">
      <c r="A21" s="3" t="s">
        <v>198</v>
      </c>
      <c r="B21" s="3" t="s">
        <v>206</v>
      </c>
      <c r="C21" s="3" t="s">
        <v>200</v>
      </c>
      <c r="D21" s="3" t="s">
        <v>200</v>
      </c>
      <c r="E21" s="3" t="s">
        <v>200</v>
      </c>
      <c r="F21" s="3" t="s">
        <v>200</v>
      </c>
      <c r="G21" s="3">
        <v>21.55255</v>
      </c>
      <c r="H21" s="3" t="s">
        <v>200</v>
      </c>
      <c r="I21" s="3" t="s">
        <v>200</v>
      </c>
      <c r="J21" s="3" t="s">
        <v>200</v>
      </c>
      <c r="K21" s="3" t="s">
        <v>200</v>
      </c>
      <c r="L21" s="3" t="s">
        <v>200</v>
      </c>
      <c r="M21" s="3" t="s">
        <v>200</v>
      </c>
      <c r="N21" s="3"/>
      <c r="O21" s="3"/>
    </row>
    <row r="22" spans="1:15" x14ac:dyDescent="0.25">
      <c r="A22" s="3" t="s">
        <v>207</v>
      </c>
      <c r="B22" s="3" t="s">
        <v>208</v>
      </c>
      <c r="C22" s="3" t="s">
        <v>200</v>
      </c>
      <c r="D22" s="3" t="s">
        <v>200</v>
      </c>
      <c r="E22" s="3">
        <v>35.30301</v>
      </c>
      <c r="F22" s="3" t="s">
        <v>200</v>
      </c>
      <c r="G22" s="3" t="s">
        <v>200</v>
      </c>
      <c r="H22" s="3" t="s">
        <v>200</v>
      </c>
      <c r="I22" s="3" t="s">
        <v>200</v>
      </c>
      <c r="J22" s="3" t="s">
        <v>200</v>
      </c>
      <c r="K22" s="3" t="s">
        <v>200</v>
      </c>
      <c r="L22" s="3" t="s">
        <v>200</v>
      </c>
      <c r="M22" s="3" t="s">
        <v>200</v>
      </c>
      <c r="N22" s="3"/>
      <c r="O22" s="3"/>
    </row>
    <row r="23" spans="1:15" x14ac:dyDescent="0.25">
      <c r="A23" s="3" t="s">
        <v>207</v>
      </c>
      <c r="B23" s="3" t="s">
        <v>257</v>
      </c>
      <c r="C23" s="3" t="s">
        <v>200</v>
      </c>
      <c r="D23" s="3">
        <v>49.678069999999998</v>
      </c>
      <c r="E23" s="3" t="s">
        <v>200</v>
      </c>
      <c r="F23" s="3" t="s">
        <v>200</v>
      </c>
      <c r="G23" s="3" t="s">
        <v>200</v>
      </c>
      <c r="H23" s="3" t="s">
        <v>200</v>
      </c>
      <c r="I23" s="3">
        <v>61.707889999999999</v>
      </c>
      <c r="J23" s="3" t="s">
        <v>200</v>
      </c>
      <c r="K23" s="3" t="s">
        <v>200</v>
      </c>
      <c r="L23" s="3" t="s">
        <v>200</v>
      </c>
      <c r="M23" s="3" t="s">
        <v>200</v>
      </c>
      <c r="N23" s="3"/>
      <c r="O23" s="3"/>
    </row>
    <row r="24" spans="1:15" x14ac:dyDescent="0.25">
      <c r="A24" s="3" t="s">
        <v>207</v>
      </c>
      <c r="B24" s="3" t="s">
        <v>210</v>
      </c>
      <c r="C24" s="3" t="s">
        <v>200</v>
      </c>
      <c r="D24" s="3" t="s">
        <v>200</v>
      </c>
      <c r="E24" s="3" t="s">
        <v>200</v>
      </c>
      <c r="F24" s="3" t="s">
        <v>200</v>
      </c>
      <c r="G24" s="3">
        <v>23.682950000000002</v>
      </c>
      <c r="H24" s="3" t="s">
        <v>200</v>
      </c>
      <c r="I24" s="3" t="s">
        <v>200</v>
      </c>
      <c r="J24" s="3" t="s">
        <v>200</v>
      </c>
      <c r="K24" s="3" t="s">
        <v>200</v>
      </c>
      <c r="L24" s="3" t="s">
        <v>200</v>
      </c>
      <c r="M24" s="3" t="s">
        <v>200</v>
      </c>
      <c r="N24" s="3"/>
      <c r="O24" s="3"/>
    </row>
    <row r="25" spans="1:15" x14ac:dyDescent="0.25">
      <c r="A25" s="3" t="s">
        <v>207</v>
      </c>
      <c r="B25" s="3" t="s">
        <v>211</v>
      </c>
      <c r="C25" s="3" t="s">
        <v>200</v>
      </c>
      <c r="D25" s="3" t="s">
        <v>200</v>
      </c>
      <c r="E25" s="3" t="s">
        <v>200</v>
      </c>
      <c r="F25" s="3" t="s">
        <v>200</v>
      </c>
      <c r="G25" s="3" t="s">
        <v>200</v>
      </c>
      <c r="H25" s="3" t="s">
        <v>200</v>
      </c>
      <c r="I25" s="3" t="s">
        <v>200</v>
      </c>
      <c r="J25" s="3" t="s">
        <v>200</v>
      </c>
      <c r="K25" s="3">
        <v>67.106099999999998</v>
      </c>
      <c r="L25" s="3" t="s">
        <v>200</v>
      </c>
      <c r="M25" s="3" t="s">
        <v>200</v>
      </c>
      <c r="N25" s="3"/>
      <c r="O25" s="3"/>
    </row>
    <row r="26" spans="1:15" x14ac:dyDescent="0.25">
      <c r="A26" s="3" t="s">
        <v>207</v>
      </c>
      <c r="B26" s="3" t="s">
        <v>213</v>
      </c>
      <c r="C26" s="3">
        <v>53.859220000000001</v>
      </c>
      <c r="D26" s="3" t="s">
        <v>200</v>
      </c>
      <c r="E26" s="3" t="s">
        <v>200</v>
      </c>
      <c r="F26" s="3" t="s">
        <v>200</v>
      </c>
      <c r="G26" s="3" t="s">
        <v>200</v>
      </c>
      <c r="H26" s="3">
        <v>62.024819999999998</v>
      </c>
      <c r="I26" s="3" t="s">
        <v>200</v>
      </c>
      <c r="J26" s="3" t="s">
        <v>200</v>
      </c>
      <c r="K26" s="3" t="s">
        <v>200</v>
      </c>
      <c r="L26" s="3" t="s">
        <v>200</v>
      </c>
      <c r="M26" s="3" t="s">
        <v>200</v>
      </c>
      <c r="N26" s="3"/>
      <c r="O26" s="3"/>
    </row>
    <row r="27" spans="1:15" x14ac:dyDescent="0.25">
      <c r="A27" s="3" t="s">
        <v>207</v>
      </c>
      <c r="B27" s="3" t="s">
        <v>215</v>
      </c>
      <c r="C27" s="3">
        <v>67.950940000000003</v>
      </c>
      <c r="D27" s="3" t="s">
        <v>200</v>
      </c>
      <c r="E27" s="3" t="s">
        <v>200</v>
      </c>
      <c r="F27" s="3" t="s">
        <v>200</v>
      </c>
      <c r="G27" s="3" t="s">
        <v>200</v>
      </c>
      <c r="H27" s="3" t="s">
        <v>200</v>
      </c>
      <c r="I27" s="3" t="s">
        <v>200</v>
      </c>
      <c r="J27" s="3" t="s">
        <v>200</v>
      </c>
      <c r="K27" s="3" t="s">
        <v>200</v>
      </c>
      <c r="L27" s="3" t="s">
        <v>200</v>
      </c>
      <c r="M27" s="3" t="s">
        <v>200</v>
      </c>
      <c r="N27" s="3"/>
      <c r="O27" s="3"/>
    </row>
    <row r="28" spans="1:15" x14ac:dyDescent="0.25">
      <c r="A28" s="3" t="s">
        <v>207</v>
      </c>
      <c r="B28" s="3" t="s">
        <v>261</v>
      </c>
      <c r="C28" s="3" t="s">
        <v>200</v>
      </c>
      <c r="D28" s="3" t="s">
        <v>200</v>
      </c>
      <c r="E28" s="3" t="s">
        <v>200</v>
      </c>
      <c r="F28" s="3" t="s">
        <v>200</v>
      </c>
      <c r="G28" s="3">
        <v>35.583660000000002</v>
      </c>
      <c r="H28" s="3" t="s">
        <v>200</v>
      </c>
      <c r="I28" s="3" t="s">
        <v>200</v>
      </c>
      <c r="J28" s="3" t="s">
        <v>200</v>
      </c>
      <c r="K28" s="3" t="s">
        <v>200</v>
      </c>
      <c r="L28" s="3" t="s">
        <v>200</v>
      </c>
      <c r="M28" s="3" t="s">
        <v>200</v>
      </c>
      <c r="N28" s="3"/>
      <c r="O28" s="3"/>
    </row>
    <row r="29" spans="1:15" x14ac:dyDescent="0.25">
      <c r="A29" s="3" t="s">
        <v>207</v>
      </c>
      <c r="B29" s="3" t="s">
        <v>216</v>
      </c>
      <c r="C29" s="3" t="s">
        <v>200</v>
      </c>
      <c r="D29" s="3">
        <v>69.04477</v>
      </c>
      <c r="E29" s="3" t="s">
        <v>200</v>
      </c>
      <c r="F29" s="3" t="s">
        <v>200</v>
      </c>
      <c r="G29" s="3" t="s">
        <v>200</v>
      </c>
      <c r="H29" s="3" t="s">
        <v>200</v>
      </c>
      <c r="I29" s="3">
        <v>72.198719999999994</v>
      </c>
      <c r="J29" s="3" t="s">
        <v>200</v>
      </c>
      <c r="K29" s="3" t="s">
        <v>200</v>
      </c>
      <c r="L29" s="3" t="s">
        <v>200</v>
      </c>
      <c r="M29" s="3" t="s">
        <v>200</v>
      </c>
      <c r="N29" s="3"/>
      <c r="O29" s="3"/>
    </row>
    <row r="30" spans="1:15" x14ac:dyDescent="0.25">
      <c r="A30" s="3" t="s">
        <v>207</v>
      </c>
      <c r="B30" s="3" t="s">
        <v>217</v>
      </c>
      <c r="C30" s="3">
        <v>75.797569999999993</v>
      </c>
      <c r="D30" s="3" t="s">
        <v>200</v>
      </c>
      <c r="E30" s="3" t="s">
        <v>200</v>
      </c>
      <c r="F30" s="3" t="s">
        <v>200</v>
      </c>
      <c r="G30" s="3" t="s">
        <v>200</v>
      </c>
      <c r="H30" s="3">
        <v>87.951989999999995</v>
      </c>
      <c r="I30" s="3" t="s">
        <v>200</v>
      </c>
      <c r="J30" s="3" t="s">
        <v>200</v>
      </c>
      <c r="K30" s="3" t="s">
        <v>200</v>
      </c>
      <c r="L30" s="3" t="s">
        <v>200</v>
      </c>
      <c r="M30" s="3" t="s">
        <v>200</v>
      </c>
      <c r="N30" s="3"/>
      <c r="O30" s="3"/>
    </row>
    <row r="31" spans="1:15" x14ac:dyDescent="0.25">
      <c r="A31" s="3" t="s">
        <v>218</v>
      </c>
      <c r="B31" s="3" t="s">
        <v>246</v>
      </c>
      <c r="C31" s="3" t="s">
        <v>200</v>
      </c>
      <c r="D31" s="3" t="s">
        <v>200</v>
      </c>
      <c r="E31" s="3" t="s">
        <v>200</v>
      </c>
      <c r="F31" s="3">
        <v>22.506789999999999</v>
      </c>
      <c r="G31" s="3" t="s">
        <v>200</v>
      </c>
      <c r="H31" s="3" t="s">
        <v>200</v>
      </c>
      <c r="I31" s="3" t="s">
        <v>200</v>
      </c>
      <c r="J31" s="3" t="s">
        <v>200</v>
      </c>
      <c r="K31" s="3" t="s">
        <v>200</v>
      </c>
      <c r="L31" s="3" t="s">
        <v>200</v>
      </c>
      <c r="M31" s="3" t="s">
        <v>200</v>
      </c>
      <c r="N31" s="3"/>
      <c r="O31" s="3"/>
    </row>
    <row r="32" spans="1:15" x14ac:dyDescent="0.25">
      <c r="A32" s="3" t="s">
        <v>218</v>
      </c>
      <c r="B32" s="3" t="s">
        <v>219</v>
      </c>
      <c r="C32" s="3" t="s">
        <v>200</v>
      </c>
      <c r="D32" s="3" t="s">
        <v>200</v>
      </c>
      <c r="E32" s="3" t="s">
        <v>200</v>
      </c>
      <c r="F32" s="3" t="s">
        <v>200</v>
      </c>
      <c r="G32" s="3">
        <v>30.885400000000001</v>
      </c>
      <c r="H32" s="3" t="s">
        <v>200</v>
      </c>
      <c r="I32" s="3" t="s">
        <v>200</v>
      </c>
      <c r="J32" s="3" t="s">
        <v>200</v>
      </c>
      <c r="K32" s="3" t="s">
        <v>200</v>
      </c>
      <c r="L32" s="3" t="s">
        <v>200</v>
      </c>
      <c r="M32" s="3" t="s">
        <v>200</v>
      </c>
      <c r="N32" s="3"/>
      <c r="O32" s="3"/>
    </row>
    <row r="33" spans="1:15" x14ac:dyDescent="0.25">
      <c r="A33" s="3" t="s">
        <v>218</v>
      </c>
      <c r="B33" s="3" t="s">
        <v>247</v>
      </c>
      <c r="C33" s="3" t="s">
        <v>200</v>
      </c>
      <c r="D33" s="3">
        <v>62.612609999999997</v>
      </c>
      <c r="E33" s="3" t="s">
        <v>200</v>
      </c>
      <c r="F33" s="3" t="s">
        <v>200</v>
      </c>
      <c r="G33" s="3" t="s">
        <v>200</v>
      </c>
      <c r="H33" s="3">
        <v>58.10322</v>
      </c>
      <c r="I33" s="3" t="s">
        <v>200</v>
      </c>
      <c r="J33" s="3" t="s">
        <v>200</v>
      </c>
      <c r="K33" s="3" t="s">
        <v>200</v>
      </c>
      <c r="L33" s="3" t="s">
        <v>200</v>
      </c>
      <c r="M33" s="3" t="s">
        <v>200</v>
      </c>
      <c r="N33" s="3"/>
      <c r="O33" s="3"/>
    </row>
    <row r="34" spans="1:15" x14ac:dyDescent="0.25">
      <c r="A34" s="3" t="s">
        <v>218</v>
      </c>
      <c r="B34" s="3" t="s">
        <v>221</v>
      </c>
      <c r="C34" s="3" t="s">
        <v>200</v>
      </c>
      <c r="D34" s="3" t="s">
        <v>200</v>
      </c>
      <c r="E34" s="3">
        <v>28.768599999999999</v>
      </c>
      <c r="F34" s="3" t="s">
        <v>200</v>
      </c>
      <c r="G34" s="3" t="s">
        <v>200</v>
      </c>
      <c r="H34" s="3" t="s">
        <v>200</v>
      </c>
      <c r="I34" s="3" t="s">
        <v>200</v>
      </c>
      <c r="J34" s="3" t="s">
        <v>200</v>
      </c>
      <c r="K34" s="3">
        <v>21.182780000000001</v>
      </c>
      <c r="L34" s="3" t="s">
        <v>200</v>
      </c>
      <c r="M34" s="3" t="s">
        <v>200</v>
      </c>
      <c r="N34" s="3"/>
      <c r="O34" s="3"/>
    </row>
    <row r="35" spans="1:15" x14ac:dyDescent="0.25">
      <c r="A35" s="3" t="s">
        <v>222</v>
      </c>
      <c r="B35" s="3" t="s">
        <v>223</v>
      </c>
      <c r="C35" s="3" t="s">
        <v>200</v>
      </c>
      <c r="D35" s="3" t="s">
        <v>200</v>
      </c>
      <c r="E35" s="3" t="s">
        <v>200</v>
      </c>
      <c r="F35" s="3" t="s">
        <v>200</v>
      </c>
      <c r="G35" s="3" t="s">
        <v>200</v>
      </c>
      <c r="H35" s="3">
        <v>35.665999999999997</v>
      </c>
      <c r="I35" s="3" t="s">
        <v>200</v>
      </c>
      <c r="J35" s="3" t="s">
        <v>200</v>
      </c>
      <c r="K35" s="3" t="s">
        <v>200</v>
      </c>
      <c r="L35" s="3" t="s">
        <v>200</v>
      </c>
      <c r="M35" s="3" t="s">
        <v>200</v>
      </c>
      <c r="N35" s="3"/>
      <c r="O35" s="3"/>
    </row>
    <row r="36" spans="1:15" x14ac:dyDescent="0.25">
      <c r="A36" s="3" t="s">
        <v>222</v>
      </c>
      <c r="B36" s="3" t="s">
        <v>225</v>
      </c>
      <c r="C36" s="3">
        <v>23.084399999999999</v>
      </c>
      <c r="D36" s="3" t="s">
        <v>200</v>
      </c>
      <c r="E36" s="3" t="s">
        <v>200</v>
      </c>
      <c r="F36" s="3" t="s">
        <v>200</v>
      </c>
      <c r="G36" s="3">
        <v>26.599900000000002</v>
      </c>
      <c r="H36" s="3" t="s">
        <v>200</v>
      </c>
      <c r="I36" s="3" t="s">
        <v>200</v>
      </c>
      <c r="J36" s="3" t="s">
        <v>200</v>
      </c>
      <c r="K36" s="3" t="s">
        <v>200</v>
      </c>
      <c r="L36" s="3" t="s">
        <v>200</v>
      </c>
      <c r="M36" s="3" t="s">
        <v>200</v>
      </c>
      <c r="N36" s="3"/>
      <c r="O36" s="3"/>
    </row>
    <row r="37" spans="1:15" x14ac:dyDescent="0.25">
      <c r="A37" s="3" t="s">
        <v>222</v>
      </c>
      <c r="B37" s="3" t="s">
        <v>226</v>
      </c>
      <c r="C37" s="3" t="s">
        <v>200</v>
      </c>
      <c r="D37" s="3" t="s">
        <v>200</v>
      </c>
      <c r="E37" s="3" t="s">
        <v>200</v>
      </c>
      <c r="F37" s="3" t="s">
        <v>200</v>
      </c>
      <c r="G37" s="3">
        <v>39.912529999999997</v>
      </c>
      <c r="H37" s="3" t="s">
        <v>200</v>
      </c>
      <c r="I37" s="3" t="s">
        <v>200</v>
      </c>
      <c r="J37" s="3" t="s">
        <v>200</v>
      </c>
      <c r="K37" s="3">
        <v>29.48535</v>
      </c>
      <c r="L37" s="3" t="s">
        <v>200</v>
      </c>
      <c r="M37" s="3" t="s">
        <v>200</v>
      </c>
      <c r="N37" s="3"/>
      <c r="O37" s="3"/>
    </row>
    <row r="38" spans="1:15" x14ac:dyDescent="0.25">
      <c r="A38" s="3" t="s">
        <v>222</v>
      </c>
      <c r="B38" s="3" t="s">
        <v>248</v>
      </c>
      <c r="C38" s="3">
        <v>51.806800000000003</v>
      </c>
      <c r="D38" s="3" t="s">
        <v>200</v>
      </c>
      <c r="E38" s="3" t="s">
        <v>200</v>
      </c>
      <c r="F38" s="3" t="s">
        <v>200</v>
      </c>
      <c r="G38" s="3" t="s">
        <v>200</v>
      </c>
      <c r="H38" s="3" t="s">
        <v>200</v>
      </c>
      <c r="I38" s="3">
        <v>37.348410000000001</v>
      </c>
      <c r="J38" s="3" t="s">
        <v>200</v>
      </c>
      <c r="K38" s="3" t="s">
        <v>200</v>
      </c>
      <c r="L38" s="3" t="s">
        <v>200</v>
      </c>
      <c r="M38" s="3" t="s">
        <v>200</v>
      </c>
      <c r="N38" s="3"/>
      <c r="O38" s="3"/>
    </row>
    <row r="39" spans="1:15" x14ac:dyDescent="0.25">
      <c r="A39" s="3" t="s">
        <v>222</v>
      </c>
      <c r="B39" s="3" t="s">
        <v>249</v>
      </c>
      <c r="C39" s="3" t="s">
        <v>200</v>
      </c>
      <c r="D39" s="3">
        <v>64.005920000000003</v>
      </c>
      <c r="E39" s="3" t="s">
        <v>200</v>
      </c>
      <c r="F39" s="3" t="s">
        <v>200</v>
      </c>
      <c r="G39" s="3" t="s">
        <v>200</v>
      </c>
      <c r="H39" s="3" t="s">
        <v>200</v>
      </c>
      <c r="I39" s="3" t="s">
        <v>200</v>
      </c>
      <c r="J39" s="3" t="s">
        <v>200</v>
      </c>
      <c r="K39" s="3" t="s">
        <v>200</v>
      </c>
      <c r="L39" s="3" t="s">
        <v>200</v>
      </c>
      <c r="M39" s="3" t="s">
        <v>200</v>
      </c>
      <c r="N39" s="3"/>
      <c r="O39" s="3"/>
    </row>
    <row r="40" spans="1:15" x14ac:dyDescent="0.25">
      <c r="A40" s="3" t="s">
        <v>222</v>
      </c>
      <c r="B40" s="3" t="s">
        <v>250</v>
      </c>
      <c r="C40" s="3" t="s">
        <v>200</v>
      </c>
      <c r="D40" s="3" t="s">
        <v>200</v>
      </c>
      <c r="E40" s="3" t="s">
        <v>200</v>
      </c>
      <c r="F40" s="3">
        <v>42.959339999999997</v>
      </c>
      <c r="G40" s="3" t="s">
        <v>200</v>
      </c>
      <c r="H40" s="3" t="s">
        <v>200</v>
      </c>
      <c r="I40" s="3" t="s">
        <v>200</v>
      </c>
      <c r="J40" s="3" t="s">
        <v>200</v>
      </c>
      <c r="K40" s="3" t="s">
        <v>200</v>
      </c>
      <c r="L40" s="3" t="s">
        <v>200</v>
      </c>
      <c r="M40" s="3" t="s">
        <v>200</v>
      </c>
      <c r="N40" s="3"/>
      <c r="O40" s="3"/>
    </row>
    <row r="41" spans="1:15" x14ac:dyDescent="0.25">
      <c r="A41" s="3" t="s">
        <v>222</v>
      </c>
      <c r="B41" s="3" t="s">
        <v>266</v>
      </c>
      <c r="C41" s="3" t="s">
        <v>200</v>
      </c>
      <c r="D41" s="3" t="s">
        <v>200</v>
      </c>
      <c r="E41" s="3" t="s">
        <v>200</v>
      </c>
      <c r="F41" s="3" t="s">
        <v>200</v>
      </c>
      <c r="G41" s="3" t="s">
        <v>200</v>
      </c>
      <c r="H41" s="3" t="s">
        <v>200</v>
      </c>
      <c r="I41" s="3">
        <v>23.053550000000001</v>
      </c>
      <c r="J41" s="3" t="s">
        <v>200</v>
      </c>
      <c r="K41" s="3" t="s">
        <v>200</v>
      </c>
      <c r="L41" s="3" t="s">
        <v>200</v>
      </c>
      <c r="M41" s="3" t="s">
        <v>200</v>
      </c>
      <c r="N41" s="3"/>
      <c r="O41" s="3"/>
    </row>
    <row r="42" spans="1:15" x14ac:dyDescent="0.25">
      <c r="A42" s="3" t="s">
        <v>222</v>
      </c>
      <c r="B42" s="3" t="s">
        <v>251</v>
      </c>
      <c r="C42" s="3" t="s">
        <v>200</v>
      </c>
      <c r="D42" s="3" t="s">
        <v>200</v>
      </c>
      <c r="E42" s="3" t="s">
        <v>200</v>
      </c>
      <c r="F42" s="3">
        <v>59.341549999999998</v>
      </c>
      <c r="G42" s="3" t="s">
        <v>200</v>
      </c>
      <c r="H42" s="3" t="s">
        <v>200</v>
      </c>
      <c r="I42" s="3" t="s">
        <v>200</v>
      </c>
      <c r="J42" s="3" t="s">
        <v>200</v>
      </c>
      <c r="K42" s="3">
        <v>61.609520000000003</v>
      </c>
      <c r="L42" s="3" t="s">
        <v>200</v>
      </c>
      <c r="M42" s="3" t="s">
        <v>200</v>
      </c>
      <c r="N42" s="3"/>
      <c r="O42" s="3"/>
    </row>
    <row r="43" spans="1:15" x14ac:dyDescent="0.25">
      <c r="A43" s="3" t="s">
        <v>222</v>
      </c>
      <c r="B43" s="3" t="s">
        <v>227</v>
      </c>
      <c r="C43" s="3">
        <v>61.387439999999998</v>
      </c>
      <c r="D43" s="3" t="s">
        <v>200</v>
      </c>
      <c r="E43" s="3" t="s">
        <v>200</v>
      </c>
      <c r="F43" s="3" t="s">
        <v>200</v>
      </c>
      <c r="G43" s="3" t="s">
        <v>200</v>
      </c>
      <c r="H43" s="3">
        <v>54.280830000000002</v>
      </c>
      <c r="I43" s="3" t="s">
        <v>200</v>
      </c>
      <c r="J43" s="3" t="s">
        <v>200</v>
      </c>
      <c r="K43" s="3" t="s">
        <v>200</v>
      </c>
      <c r="L43" s="3">
        <v>78.323560000000001</v>
      </c>
      <c r="M43" s="3" t="s">
        <v>200</v>
      </c>
      <c r="N43" s="3"/>
      <c r="O43" s="3"/>
    </row>
    <row r="44" spans="1:15" x14ac:dyDescent="0.25">
      <c r="A44" s="3" t="s">
        <v>228</v>
      </c>
      <c r="B44" s="3" t="s">
        <v>229</v>
      </c>
      <c r="C44" s="3" t="s">
        <v>200</v>
      </c>
      <c r="D44" s="3">
        <v>56.982840000000003</v>
      </c>
      <c r="E44" s="3" t="s">
        <v>200</v>
      </c>
      <c r="F44" s="3" t="s">
        <v>200</v>
      </c>
      <c r="G44" s="3">
        <v>58.122540000000001</v>
      </c>
      <c r="H44" s="3" t="s">
        <v>200</v>
      </c>
      <c r="I44" s="3" t="s">
        <v>200</v>
      </c>
      <c r="J44" s="3" t="s">
        <v>200</v>
      </c>
      <c r="K44" s="3">
        <v>66.218130000000002</v>
      </c>
      <c r="L44" s="3" t="s">
        <v>200</v>
      </c>
      <c r="M44" s="3" t="s">
        <v>200</v>
      </c>
      <c r="N44" s="3"/>
      <c r="O44" s="3"/>
    </row>
    <row r="45" spans="1:15" x14ac:dyDescent="0.25">
      <c r="A45" s="3" t="s">
        <v>228</v>
      </c>
      <c r="B45" s="3" t="s">
        <v>230</v>
      </c>
      <c r="C45" s="3">
        <v>81.417310000000001</v>
      </c>
      <c r="D45" s="3" t="s">
        <v>200</v>
      </c>
      <c r="E45" s="3" t="s">
        <v>200</v>
      </c>
      <c r="F45" s="3" t="s">
        <v>200</v>
      </c>
      <c r="G45" s="3" t="s">
        <v>200</v>
      </c>
      <c r="H45" s="3" t="s">
        <v>200</v>
      </c>
      <c r="I45" s="3" t="s">
        <v>200</v>
      </c>
      <c r="J45" s="3" t="s">
        <v>200</v>
      </c>
      <c r="K45" s="3" t="s">
        <v>200</v>
      </c>
      <c r="L45" s="3" t="s">
        <v>200</v>
      </c>
      <c r="M45" s="3" t="s">
        <v>200</v>
      </c>
      <c r="N45" s="3"/>
      <c r="O45" s="3"/>
    </row>
    <row r="46" spans="1:15" x14ac:dyDescent="0.25">
      <c r="A46" s="3" t="s">
        <v>228</v>
      </c>
      <c r="B46" s="3" t="s">
        <v>232</v>
      </c>
      <c r="C46" s="3" t="s">
        <v>200</v>
      </c>
      <c r="D46" s="3" t="s">
        <v>200</v>
      </c>
      <c r="E46" s="3">
        <v>70.376609999999999</v>
      </c>
      <c r="F46" s="3" t="s">
        <v>200</v>
      </c>
      <c r="G46" s="3" t="s">
        <v>200</v>
      </c>
      <c r="H46" s="3" t="s">
        <v>200</v>
      </c>
      <c r="I46" s="3">
        <v>66.747699999999995</v>
      </c>
      <c r="J46" s="3" t="s">
        <v>200</v>
      </c>
      <c r="K46" s="3" t="s">
        <v>200</v>
      </c>
      <c r="L46" s="3" t="s">
        <v>200</v>
      </c>
      <c r="M46" s="3" t="s">
        <v>200</v>
      </c>
      <c r="N46" s="3"/>
      <c r="O46" s="3"/>
    </row>
    <row r="47" spans="1:15" x14ac:dyDescent="0.25">
      <c r="A47" s="3" t="s">
        <v>228</v>
      </c>
      <c r="B47" s="3" t="s">
        <v>233</v>
      </c>
      <c r="C47" s="3">
        <v>57.431130000000003</v>
      </c>
      <c r="D47" s="3" t="s">
        <v>200</v>
      </c>
      <c r="E47" s="3" t="s">
        <v>200</v>
      </c>
      <c r="F47" s="3">
        <v>59.450330000000001</v>
      </c>
      <c r="G47" s="3" t="s">
        <v>200</v>
      </c>
      <c r="H47" s="3" t="s">
        <v>200</v>
      </c>
      <c r="I47" s="3" t="s">
        <v>200</v>
      </c>
      <c r="J47" s="3" t="s">
        <v>200</v>
      </c>
      <c r="K47" s="3">
        <v>41.776179999999997</v>
      </c>
      <c r="L47" s="3" t="s">
        <v>200</v>
      </c>
      <c r="M47" s="3" t="s">
        <v>200</v>
      </c>
      <c r="N47" s="3"/>
      <c r="O47" s="3"/>
    </row>
    <row r="48" spans="1:15" x14ac:dyDescent="0.25">
      <c r="A48" s="3" t="s">
        <v>228</v>
      </c>
      <c r="B48" s="3" t="s">
        <v>234</v>
      </c>
      <c r="C48" s="3" t="s">
        <v>200</v>
      </c>
      <c r="D48" s="3" t="s">
        <v>200</v>
      </c>
      <c r="E48" s="3" t="s">
        <v>200</v>
      </c>
      <c r="F48" s="3" t="s">
        <v>200</v>
      </c>
      <c r="G48" s="3">
        <v>42.843299999999999</v>
      </c>
      <c r="H48" s="3" t="s">
        <v>200</v>
      </c>
      <c r="I48" s="3" t="s">
        <v>200</v>
      </c>
      <c r="J48" s="3" t="s">
        <v>200</v>
      </c>
      <c r="K48" s="3">
        <v>21.683150000000001</v>
      </c>
      <c r="L48" s="3" t="s">
        <v>200</v>
      </c>
      <c r="M48" s="3" t="s">
        <v>200</v>
      </c>
      <c r="N48" s="3"/>
      <c r="O48" s="3"/>
    </row>
    <row r="49" spans="1:15" x14ac:dyDescent="0.25">
      <c r="A49" s="3" t="s">
        <v>228</v>
      </c>
      <c r="B49" s="3" t="s">
        <v>252</v>
      </c>
      <c r="C49" s="3" t="s">
        <v>200</v>
      </c>
      <c r="D49" s="3" t="s">
        <v>200</v>
      </c>
      <c r="E49" s="3">
        <v>75.698830000000001</v>
      </c>
      <c r="F49" s="3" t="s">
        <v>200</v>
      </c>
      <c r="G49" s="3" t="s">
        <v>200</v>
      </c>
      <c r="H49" s="3" t="s">
        <v>200</v>
      </c>
      <c r="I49" s="3">
        <v>69.569950000000006</v>
      </c>
      <c r="J49" s="3" t="s">
        <v>200</v>
      </c>
      <c r="K49" s="3">
        <v>73.221869999999996</v>
      </c>
      <c r="L49" s="3" t="s">
        <v>200</v>
      </c>
      <c r="M49" s="3" t="s">
        <v>200</v>
      </c>
      <c r="N49" s="3"/>
      <c r="O49" s="3"/>
    </row>
    <row r="50" spans="1:15" x14ac:dyDescent="0.25">
      <c r="A50" s="3" t="s">
        <v>228</v>
      </c>
      <c r="B50" s="3" t="s">
        <v>235</v>
      </c>
      <c r="C50" s="3" t="s">
        <v>200</v>
      </c>
      <c r="D50" s="3" t="s">
        <v>200</v>
      </c>
      <c r="E50" s="3" t="s">
        <v>200</v>
      </c>
      <c r="F50" s="3" t="s">
        <v>200</v>
      </c>
      <c r="G50" s="3">
        <v>30.259080000000001</v>
      </c>
      <c r="H50" s="3" t="s">
        <v>200</v>
      </c>
      <c r="I50" s="3" t="s">
        <v>200</v>
      </c>
      <c r="J50" s="3" t="s">
        <v>200</v>
      </c>
      <c r="K50" s="3" t="s">
        <v>200</v>
      </c>
      <c r="L50" s="3" t="s">
        <v>200</v>
      </c>
      <c r="M50" s="3" t="s">
        <v>200</v>
      </c>
      <c r="N50" s="3"/>
      <c r="O50" s="3"/>
    </row>
    <row r="51" spans="1:15" x14ac:dyDescent="0.25">
      <c r="A51" s="3" t="s">
        <v>228</v>
      </c>
      <c r="B51" s="3" t="s">
        <v>236</v>
      </c>
      <c r="C51" s="3" t="s">
        <v>200</v>
      </c>
      <c r="D51" s="3" t="s">
        <v>200</v>
      </c>
      <c r="E51" s="3" t="s">
        <v>200</v>
      </c>
      <c r="F51" s="3">
        <v>34.954509999999999</v>
      </c>
      <c r="G51" s="3" t="s">
        <v>200</v>
      </c>
      <c r="H51" s="3" t="s">
        <v>200</v>
      </c>
      <c r="I51" s="3" t="s">
        <v>200</v>
      </c>
      <c r="J51" s="3" t="s">
        <v>200</v>
      </c>
      <c r="K51" s="3" t="s">
        <v>200</v>
      </c>
      <c r="L51" s="3" t="s">
        <v>200</v>
      </c>
      <c r="M51" s="3" t="s">
        <v>200</v>
      </c>
      <c r="N51" s="3"/>
      <c r="O51" s="3"/>
    </row>
    <row r="52" spans="1:15" x14ac:dyDescent="0.25">
      <c r="A52" s="3" t="s">
        <v>228</v>
      </c>
      <c r="B52" s="3" t="s">
        <v>237</v>
      </c>
      <c r="C52" s="3" t="s">
        <v>200</v>
      </c>
      <c r="D52" s="3" t="s">
        <v>200</v>
      </c>
      <c r="E52" s="3" t="s">
        <v>200</v>
      </c>
      <c r="F52" s="3">
        <v>70.604680000000002</v>
      </c>
      <c r="G52" s="3" t="s">
        <v>200</v>
      </c>
      <c r="H52" s="3">
        <v>72.720529999999997</v>
      </c>
      <c r="I52" s="3" t="s">
        <v>200</v>
      </c>
      <c r="J52" s="3" t="s">
        <v>200</v>
      </c>
      <c r="K52" s="3">
        <v>74.765039999999999</v>
      </c>
      <c r="L52" s="3" t="s">
        <v>200</v>
      </c>
      <c r="M52" s="3" t="s">
        <v>200</v>
      </c>
      <c r="N52" s="3"/>
      <c r="O52" s="3"/>
    </row>
    <row r="53" spans="1:15" x14ac:dyDescent="0.25">
      <c r="A53" s="3" t="s">
        <v>228</v>
      </c>
      <c r="B53" s="3" t="s">
        <v>238</v>
      </c>
      <c r="C53" s="3" t="s">
        <v>200</v>
      </c>
      <c r="D53" s="3" t="s">
        <v>200</v>
      </c>
      <c r="E53" s="3">
        <v>92.624979999999994</v>
      </c>
      <c r="F53" s="3" t="s">
        <v>200</v>
      </c>
      <c r="G53" s="3" t="s">
        <v>200</v>
      </c>
      <c r="H53" s="3" t="s">
        <v>200</v>
      </c>
      <c r="I53" s="3" t="s">
        <v>200</v>
      </c>
      <c r="J53" s="3" t="s">
        <v>200</v>
      </c>
      <c r="K53" s="3" t="s">
        <v>200</v>
      </c>
      <c r="L53" s="3" t="s">
        <v>200</v>
      </c>
      <c r="M53" s="3" t="s">
        <v>200</v>
      </c>
      <c r="N53" s="3"/>
      <c r="O53" s="3"/>
    </row>
    <row r="54" spans="1:15" x14ac:dyDescent="0.25">
      <c r="A54" s="3" t="s">
        <v>228</v>
      </c>
      <c r="B54" s="3" t="s">
        <v>253</v>
      </c>
      <c r="C54" s="3" t="s">
        <v>200</v>
      </c>
      <c r="D54" s="3">
        <v>33.134010000000004</v>
      </c>
      <c r="E54" s="3" t="s">
        <v>200</v>
      </c>
      <c r="F54" s="3">
        <v>53.174399999999999</v>
      </c>
      <c r="G54" s="3" t="s">
        <v>200</v>
      </c>
      <c r="H54" s="3" t="s">
        <v>200</v>
      </c>
      <c r="I54" s="3">
        <v>54.491300000000003</v>
      </c>
      <c r="J54" s="3" t="s">
        <v>200</v>
      </c>
      <c r="K54" s="3">
        <v>43.51437</v>
      </c>
      <c r="L54" s="3" t="s">
        <v>200</v>
      </c>
      <c r="M54" s="3" t="s">
        <v>200</v>
      </c>
      <c r="N54" s="3"/>
      <c r="O54" s="3"/>
    </row>
    <row r="55" spans="1:15" x14ac:dyDescent="0.25">
      <c r="A55" s="3" t="s">
        <v>228</v>
      </c>
      <c r="B55" s="3" t="s">
        <v>239</v>
      </c>
      <c r="C55" s="3" t="s">
        <v>200</v>
      </c>
      <c r="D55" s="3">
        <v>61.880369999999999</v>
      </c>
      <c r="E55" s="3" t="s">
        <v>200</v>
      </c>
      <c r="F55" s="3" t="s">
        <v>200</v>
      </c>
      <c r="G55" s="3" t="s">
        <v>200</v>
      </c>
      <c r="H55" s="3" t="s">
        <v>200</v>
      </c>
      <c r="I55" s="3">
        <v>53.383899999999997</v>
      </c>
      <c r="J55" s="3">
        <v>57.028129999999997</v>
      </c>
      <c r="K55" s="3" t="s">
        <v>200</v>
      </c>
      <c r="L55" s="3" t="s">
        <v>200</v>
      </c>
      <c r="M55" s="3" t="s">
        <v>200</v>
      </c>
      <c r="N55" s="3"/>
      <c r="O55" s="3"/>
    </row>
    <row r="56" spans="1:15" x14ac:dyDescent="0.25">
      <c r="A56" s="3" t="s">
        <v>228</v>
      </c>
      <c r="B56" s="3" t="s">
        <v>240</v>
      </c>
      <c r="C56" s="3" t="s">
        <v>200</v>
      </c>
      <c r="D56" s="3" t="s">
        <v>200</v>
      </c>
      <c r="E56" s="3" t="s">
        <v>200</v>
      </c>
      <c r="F56" s="3">
        <v>42.53998</v>
      </c>
      <c r="G56" s="3" t="s">
        <v>200</v>
      </c>
      <c r="H56" s="3" t="s">
        <v>200</v>
      </c>
      <c r="I56" s="3" t="s">
        <v>200</v>
      </c>
      <c r="J56" s="3">
        <v>40.261839999999999</v>
      </c>
      <c r="K56" s="3" t="s">
        <v>200</v>
      </c>
      <c r="L56" s="3" t="s">
        <v>200</v>
      </c>
      <c r="M56" s="3" t="s">
        <v>200</v>
      </c>
      <c r="N56" s="3"/>
      <c r="O56" s="3"/>
    </row>
    <row r="57" spans="1:15" x14ac:dyDescent="0.25">
      <c r="A57" s="3" t="s">
        <v>228</v>
      </c>
      <c r="B57" s="3" t="s">
        <v>241</v>
      </c>
      <c r="C57" s="3">
        <v>45.41366</v>
      </c>
      <c r="D57" s="3" t="s">
        <v>200</v>
      </c>
      <c r="E57" s="3" t="s">
        <v>200</v>
      </c>
      <c r="F57" s="3" t="s">
        <v>200</v>
      </c>
      <c r="G57" s="3">
        <v>47.317950000000003</v>
      </c>
      <c r="H57" s="3" t="s">
        <v>200</v>
      </c>
      <c r="I57" s="3" t="s">
        <v>200</v>
      </c>
      <c r="J57" s="3">
        <v>40.178750000000001</v>
      </c>
      <c r="K57" s="3" t="s">
        <v>200</v>
      </c>
      <c r="L57" s="3" t="s">
        <v>200</v>
      </c>
      <c r="M57" s="3" t="s">
        <v>200</v>
      </c>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356</v>
      </c>
    </row>
    <row r="5" spans="1:15" ht="21" x14ac:dyDescent="0.35">
      <c r="A5" s="7" t="s">
        <v>180</v>
      </c>
    </row>
    <row r="6" spans="1:15" x14ac:dyDescent="0.25">
      <c r="A6" t="s">
        <v>311</v>
      </c>
    </row>
    <row r="7" spans="1:15" x14ac:dyDescent="0.25">
      <c r="A7" t="s">
        <v>357</v>
      </c>
    </row>
    <row r="8" spans="1:15" x14ac:dyDescent="0.25">
      <c r="A8" t="s">
        <v>372</v>
      </c>
    </row>
    <row r="9" spans="1:15" x14ac:dyDescent="0.25">
      <c r="A9" t="s">
        <v>374</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51.478119999999997</v>
      </c>
      <c r="D14" s="3" t="s">
        <v>200</v>
      </c>
      <c r="E14" s="3" t="s">
        <v>200</v>
      </c>
      <c r="F14" s="3" t="s">
        <v>200</v>
      </c>
      <c r="G14" s="3" t="s">
        <v>200</v>
      </c>
      <c r="H14" s="3" t="s">
        <v>200</v>
      </c>
      <c r="I14" s="3" t="s">
        <v>200</v>
      </c>
      <c r="J14" s="3">
        <v>43.142879999999998</v>
      </c>
      <c r="K14" s="3" t="s">
        <v>200</v>
      </c>
      <c r="L14" s="3" t="s">
        <v>200</v>
      </c>
      <c r="M14" s="3" t="s">
        <v>200</v>
      </c>
      <c r="N14" s="3"/>
      <c r="O14" s="3"/>
    </row>
    <row r="15" spans="1:15" x14ac:dyDescent="0.25">
      <c r="A15" s="3" t="s">
        <v>198</v>
      </c>
      <c r="B15" s="3" t="s">
        <v>201</v>
      </c>
      <c r="C15" s="3" t="s">
        <v>200</v>
      </c>
      <c r="D15" s="3">
        <v>37.222259999999999</v>
      </c>
      <c r="E15" s="3" t="s">
        <v>200</v>
      </c>
      <c r="F15" s="3" t="s">
        <v>200</v>
      </c>
      <c r="G15" s="3">
        <v>29.60247</v>
      </c>
      <c r="H15" s="3" t="s">
        <v>200</v>
      </c>
      <c r="I15" s="3" t="s">
        <v>200</v>
      </c>
      <c r="J15" s="3" t="s">
        <v>200</v>
      </c>
      <c r="K15" s="3" t="s">
        <v>200</v>
      </c>
      <c r="L15" s="3" t="s">
        <v>200</v>
      </c>
      <c r="M15" s="3" t="s">
        <v>200</v>
      </c>
      <c r="N15" s="3"/>
      <c r="O15" s="3"/>
    </row>
    <row r="16" spans="1:15" x14ac:dyDescent="0.25">
      <c r="A16" s="3" t="s">
        <v>198</v>
      </c>
      <c r="B16" s="3" t="s">
        <v>265</v>
      </c>
      <c r="C16" s="3">
        <v>53.991970000000002</v>
      </c>
      <c r="D16" s="3" t="s">
        <v>200</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v>41.849969999999999</v>
      </c>
      <c r="H17" s="3" t="s">
        <v>200</v>
      </c>
      <c r="I17" s="3" t="s">
        <v>200</v>
      </c>
      <c r="J17" s="3" t="s">
        <v>200</v>
      </c>
      <c r="K17" s="3" t="s">
        <v>200</v>
      </c>
      <c r="L17" s="3" t="s">
        <v>200</v>
      </c>
      <c r="M17" s="3" t="s">
        <v>200</v>
      </c>
      <c r="N17" s="3"/>
      <c r="O17" s="3"/>
    </row>
    <row r="18" spans="1:15" x14ac:dyDescent="0.25">
      <c r="A18" s="3" t="s">
        <v>198</v>
      </c>
      <c r="B18" s="3" t="s">
        <v>203</v>
      </c>
      <c r="C18" s="3" t="s">
        <v>200</v>
      </c>
      <c r="D18" s="3" t="s">
        <v>200</v>
      </c>
      <c r="E18" s="3">
        <v>28.36139</v>
      </c>
      <c r="F18" s="3" t="s">
        <v>200</v>
      </c>
      <c r="G18" s="3" t="s">
        <v>200</v>
      </c>
      <c r="H18" s="3">
        <v>22.546489999999999</v>
      </c>
      <c r="I18" s="3" t="s">
        <v>200</v>
      </c>
      <c r="J18" s="3" t="s">
        <v>200</v>
      </c>
      <c r="K18" s="3" t="s">
        <v>200</v>
      </c>
      <c r="L18" s="3" t="s">
        <v>200</v>
      </c>
      <c r="M18" s="3" t="s">
        <v>200</v>
      </c>
      <c r="N18" s="3"/>
      <c r="O18" s="3"/>
    </row>
    <row r="19" spans="1:15" x14ac:dyDescent="0.25">
      <c r="A19" s="3" t="s">
        <v>198</v>
      </c>
      <c r="B19" s="3" t="s">
        <v>204</v>
      </c>
      <c r="C19" s="3">
        <v>27.453150000000001</v>
      </c>
      <c r="D19" s="3" t="s">
        <v>200</v>
      </c>
      <c r="E19" s="3" t="s">
        <v>200</v>
      </c>
      <c r="F19" s="3">
        <v>25.309719999999999</v>
      </c>
      <c r="G19" s="3" t="s">
        <v>200</v>
      </c>
      <c r="H19" s="3" t="s">
        <v>200</v>
      </c>
      <c r="I19" s="3" t="s">
        <v>200</v>
      </c>
      <c r="J19" s="3" t="s">
        <v>200</v>
      </c>
      <c r="K19" s="3" t="s">
        <v>200</v>
      </c>
      <c r="L19" s="3" t="s">
        <v>200</v>
      </c>
      <c r="M19" s="3" t="s">
        <v>200</v>
      </c>
      <c r="N19" s="3"/>
      <c r="O19" s="3"/>
    </row>
    <row r="20" spans="1:15" x14ac:dyDescent="0.25">
      <c r="A20" s="3" t="s">
        <v>198</v>
      </c>
      <c r="B20" s="3" t="s">
        <v>365</v>
      </c>
      <c r="C20" s="3" t="s">
        <v>200</v>
      </c>
      <c r="D20" s="3" t="s">
        <v>200</v>
      </c>
      <c r="E20" s="3">
        <v>17.07253</v>
      </c>
      <c r="F20" s="3" t="s">
        <v>200</v>
      </c>
      <c r="G20" s="3" t="s">
        <v>200</v>
      </c>
      <c r="H20" s="3" t="s">
        <v>200</v>
      </c>
      <c r="I20" s="3" t="s">
        <v>200</v>
      </c>
      <c r="J20" s="3" t="s">
        <v>200</v>
      </c>
      <c r="K20" s="3" t="s">
        <v>200</v>
      </c>
      <c r="L20" s="3" t="s">
        <v>200</v>
      </c>
      <c r="M20" s="3" t="s">
        <v>200</v>
      </c>
      <c r="N20" s="3"/>
      <c r="O20" s="3"/>
    </row>
    <row r="21" spans="1:15" x14ac:dyDescent="0.25">
      <c r="A21" s="3" t="s">
        <v>198</v>
      </c>
      <c r="B21" s="3" t="s">
        <v>206</v>
      </c>
      <c r="C21" s="3" t="s">
        <v>200</v>
      </c>
      <c r="D21" s="3" t="s">
        <v>200</v>
      </c>
      <c r="E21" s="3" t="s">
        <v>200</v>
      </c>
      <c r="F21" s="3" t="s">
        <v>200</v>
      </c>
      <c r="G21" s="3">
        <v>19.191079999999999</v>
      </c>
      <c r="H21" s="3" t="s">
        <v>200</v>
      </c>
      <c r="I21" s="3" t="s">
        <v>200</v>
      </c>
      <c r="J21" s="3" t="s">
        <v>200</v>
      </c>
      <c r="K21" s="3" t="s">
        <v>200</v>
      </c>
      <c r="L21" s="3" t="s">
        <v>200</v>
      </c>
      <c r="M21" s="3" t="s">
        <v>200</v>
      </c>
      <c r="N21" s="3"/>
      <c r="O21" s="3"/>
    </row>
    <row r="22" spans="1:15" x14ac:dyDescent="0.25">
      <c r="A22" s="3" t="s">
        <v>207</v>
      </c>
      <c r="B22" s="3" t="s">
        <v>208</v>
      </c>
      <c r="C22" s="3" t="s">
        <v>200</v>
      </c>
      <c r="D22" s="3" t="s">
        <v>200</v>
      </c>
      <c r="E22" s="3">
        <v>24.075690000000002</v>
      </c>
      <c r="F22" s="3" t="s">
        <v>200</v>
      </c>
      <c r="G22" s="3" t="s">
        <v>200</v>
      </c>
      <c r="H22" s="3" t="s">
        <v>200</v>
      </c>
      <c r="I22" s="3" t="s">
        <v>200</v>
      </c>
      <c r="J22" s="3" t="s">
        <v>200</v>
      </c>
      <c r="K22" s="3" t="s">
        <v>200</v>
      </c>
      <c r="L22" s="3" t="s">
        <v>200</v>
      </c>
      <c r="M22" s="3" t="s">
        <v>200</v>
      </c>
      <c r="N22" s="3"/>
      <c r="O22" s="3"/>
    </row>
    <row r="23" spans="1:15" x14ac:dyDescent="0.25">
      <c r="A23" s="3" t="s">
        <v>207</v>
      </c>
      <c r="B23" s="3" t="s">
        <v>257</v>
      </c>
      <c r="C23" s="3" t="s">
        <v>200</v>
      </c>
      <c r="D23" s="3">
        <v>31.223980000000001</v>
      </c>
      <c r="E23" s="3" t="s">
        <v>200</v>
      </c>
      <c r="F23" s="3" t="s">
        <v>200</v>
      </c>
      <c r="G23" s="3" t="s">
        <v>200</v>
      </c>
      <c r="H23" s="3" t="s">
        <v>200</v>
      </c>
      <c r="I23" s="3">
        <v>50.890129999999999</v>
      </c>
      <c r="J23" s="3" t="s">
        <v>200</v>
      </c>
      <c r="K23" s="3" t="s">
        <v>200</v>
      </c>
      <c r="L23" s="3" t="s">
        <v>200</v>
      </c>
      <c r="M23" s="3" t="s">
        <v>200</v>
      </c>
      <c r="N23" s="3"/>
      <c r="O23" s="3"/>
    </row>
    <row r="24" spans="1:15" x14ac:dyDescent="0.25">
      <c r="A24" s="3" t="s">
        <v>207</v>
      </c>
      <c r="B24" s="3" t="s">
        <v>210</v>
      </c>
      <c r="C24" s="3" t="s">
        <v>200</v>
      </c>
      <c r="D24" s="3" t="s">
        <v>200</v>
      </c>
      <c r="E24" s="3" t="s">
        <v>200</v>
      </c>
      <c r="F24" s="3" t="s">
        <v>200</v>
      </c>
      <c r="G24" s="3">
        <v>33.823790000000002</v>
      </c>
      <c r="H24" s="3" t="s">
        <v>200</v>
      </c>
      <c r="I24" s="3" t="s">
        <v>200</v>
      </c>
      <c r="J24" s="3" t="s">
        <v>200</v>
      </c>
      <c r="K24" s="3" t="s">
        <v>200</v>
      </c>
      <c r="L24" s="3" t="s">
        <v>200</v>
      </c>
      <c r="M24" s="3" t="s">
        <v>200</v>
      </c>
      <c r="N24" s="3"/>
      <c r="O24" s="3"/>
    </row>
    <row r="25" spans="1:15" x14ac:dyDescent="0.25">
      <c r="A25" s="3" t="s">
        <v>207</v>
      </c>
      <c r="B25" s="3" t="s">
        <v>211</v>
      </c>
      <c r="C25" s="3" t="s">
        <v>200</v>
      </c>
      <c r="D25" s="3" t="s">
        <v>200</v>
      </c>
      <c r="E25" s="3" t="s">
        <v>200</v>
      </c>
      <c r="F25" s="3" t="s">
        <v>200</v>
      </c>
      <c r="G25" s="3" t="s">
        <v>200</v>
      </c>
      <c r="H25" s="3" t="s">
        <v>200</v>
      </c>
      <c r="I25" s="3" t="s">
        <v>200</v>
      </c>
      <c r="J25" s="3" t="s">
        <v>200</v>
      </c>
      <c r="K25" s="3">
        <v>48.646979999999999</v>
      </c>
      <c r="L25" s="3" t="s">
        <v>200</v>
      </c>
      <c r="M25" s="3" t="s">
        <v>200</v>
      </c>
      <c r="N25" s="3"/>
      <c r="O25" s="3"/>
    </row>
    <row r="26" spans="1:15" x14ac:dyDescent="0.25">
      <c r="A26" s="3" t="s">
        <v>207</v>
      </c>
      <c r="B26" s="3" t="s">
        <v>213</v>
      </c>
      <c r="C26" s="3">
        <v>51.714730000000003</v>
      </c>
      <c r="D26" s="3" t="s">
        <v>200</v>
      </c>
      <c r="E26" s="3" t="s">
        <v>200</v>
      </c>
      <c r="F26" s="3" t="s">
        <v>200</v>
      </c>
      <c r="G26" s="3" t="s">
        <v>200</v>
      </c>
      <c r="H26" s="3">
        <v>65.030910000000006</v>
      </c>
      <c r="I26" s="3" t="s">
        <v>200</v>
      </c>
      <c r="J26" s="3" t="s">
        <v>200</v>
      </c>
      <c r="K26" s="3" t="s">
        <v>200</v>
      </c>
      <c r="L26" s="3" t="s">
        <v>200</v>
      </c>
      <c r="M26" s="3" t="s">
        <v>200</v>
      </c>
      <c r="N26" s="3"/>
      <c r="O26" s="3"/>
    </row>
    <row r="27" spans="1:15" x14ac:dyDescent="0.25">
      <c r="A27" s="3" t="s">
        <v>207</v>
      </c>
      <c r="B27" s="3" t="s">
        <v>215</v>
      </c>
      <c r="C27" s="3">
        <v>49.270119999999999</v>
      </c>
      <c r="D27" s="3" t="s">
        <v>200</v>
      </c>
      <c r="E27" s="3" t="s">
        <v>200</v>
      </c>
      <c r="F27" s="3" t="s">
        <v>200</v>
      </c>
      <c r="G27" s="3" t="s">
        <v>200</v>
      </c>
      <c r="H27" s="3" t="s">
        <v>200</v>
      </c>
      <c r="I27" s="3" t="s">
        <v>200</v>
      </c>
      <c r="J27" s="3" t="s">
        <v>200</v>
      </c>
      <c r="K27" s="3" t="s">
        <v>200</v>
      </c>
      <c r="L27" s="3" t="s">
        <v>200</v>
      </c>
      <c r="M27" s="3" t="s">
        <v>200</v>
      </c>
      <c r="N27" s="3"/>
      <c r="O27" s="3"/>
    </row>
    <row r="28" spans="1:15" x14ac:dyDescent="0.25">
      <c r="A28" s="3" t="s">
        <v>207</v>
      </c>
      <c r="B28" s="3" t="s">
        <v>261</v>
      </c>
      <c r="C28" s="3" t="s">
        <v>200</v>
      </c>
      <c r="D28" s="3" t="s">
        <v>200</v>
      </c>
      <c r="E28" s="3" t="s">
        <v>200</v>
      </c>
      <c r="F28" s="3" t="s">
        <v>200</v>
      </c>
      <c r="G28" s="3">
        <v>16.350539999999999</v>
      </c>
      <c r="H28" s="3" t="s">
        <v>200</v>
      </c>
      <c r="I28" s="3" t="s">
        <v>200</v>
      </c>
      <c r="J28" s="3" t="s">
        <v>200</v>
      </c>
      <c r="K28" s="3" t="s">
        <v>200</v>
      </c>
      <c r="L28" s="3" t="s">
        <v>200</v>
      </c>
      <c r="M28" s="3" t="s">
        <v>200</v>
      </c>
      <c r="N28" s="3"/>
      <c r="O28" s="3"/>
    </row>
    <row r="29" spans="1:15" x14ac:dyDescent="0.25">
      <c r="A29" s="3" t="s">
        <v>207</v>
      </c>
      <c r="B29" s="3" t="s">
        <v>216</v>
      </c>
      <c r="C29" s="3" t="s">
        <v>200</v>
      </c>
      <c r="D29" s="3">
        <v>69.595950000000002</v>
      </c>
      <c r="E29" s="3" t="s">
        <v>200</v>
      </c>
      <c r="F29" s="3" t="s">
        <v>200</v>
      </c>
      <c r="G29" s="3" t="s">
        <v>200</v>
      </c>
      <c r="H29" s="3" t="s">
        <v>200</v>
      </c>
      <c r="I29" s="3">
        <v>67.423479999999998</v>
      </c>
      <c r="J29" s="3" t="s">
        <v>200</v>
      </c>
      <c r="K29" s="3" t="s">
        <v>200</v>
      </c>
      <c r="L29" s="3" t="s">
        <v>200</v>
      </c>
      <c r="M29" s="3" t="s">
        <v>200</v>
      </c>
      <c r="N29" s="3"/>
      <c r="O29" s="3"/>
    </row>
    <row r="30" spans="1:15" x14ac:dyDescent="0.25">
      <c r="A30" s="3" t="s">
        <v>207</v>
      </c>
      <c r="B30" s="3" t="s">
        <v>217</v>
      </c>
      <c r="C30" s="3">
        <v>70.490809999999996</v>
      </c>
      <c r="D30" s="3" t="s">
        <v>200</v>
      </c>
      <c r="E30" s="3" t="s">
        <v>200</v>
      </c>
      <c r="F30" s="3" t="s">
        <v>200</v>
      </c>
      <c r="G30" s="3" t="s">
        <v>200</v>
      </c>
      <c r="H30" s="3">
        <v>83.402559999999994</v>
      </c>
      <c r="I30" s="3" t="s">
        <v>200</v>
      </c>
      <c r="J30" s="3" t="s">
        <v>200</v>
      </c>
      <c r="K30" s="3" t="s">
        <v>200</v>
      </c>
      <c r="L30" s="3" t="s">
        <v>200</v>
      </c>
      <c r="M30" s="3" t="s">
        <v>200</v>
      </c>
      <c r="N30" s="3"/>
      <c r="O30" s="3"/>
    </row>
    <row r="31" spans="1:15" x14ac:dyDescent="0.25">
      <c r="A31" s="3" t="s">
        <v>218</v>
      </c>
      <c r="B31" s="3" t="s">
        <v>246</v>
      </c>
      <c r="C31" s="3" t="s">
        <v>200</v>
      </c>
      <c r="D31" s="3" t="s">
        <v>200</v>
      </c>
      <c r="E31" s="3" t="s">
        <v>200</v>
      </c>
      <c r="F31" s="3">
        <v>17.14377</v>
      </c>
      <c r="G31" s="3" t="s">
        <v>200</v>
      </c>
      <c r="H31" s="3" t="s">
        <v>200</v>
      </c>
      <c r="I31" s="3" t="s">
        <v>200</v>
      </c>
      <c r="J31" s="3" t="s">
        <v>200</v>
      </c>
      <c r="K31" s="3" t="s">
        <v>200</v>
      </c>
      <c r="L31" s="3" t="s">
        <v>200</v>
      </c>
      <c r="M31" s="3" t="s">
        <v>200</v>
      </c>
      <c r="N31" s="3"/>
      <c r="O31" s="3"/>
    </row>
    <row r="32" spans="1:15" x14ac:dyDescent="0.25">
      <c r="A32" s="3" t="s">
        <v>218</v>
      </c>
      <c r="B32" s="3" t="s">
        <v>219</v>
      </c>
      <c r="C32" s="3" t="s">
        <v>200</v>
      </c>
      <c r="D32" s="3" t="s">
        <v>200</v>
      </c>
      <c r="E32" s="3" t="s">
        <v>200</v>
      </c>
      <c r="F32" s="3" t="s">
        <v>200</v>
      </c>
      <c r="G32" s="3">
        <v>21.454329999999999</v>
      </c>
      <c r="H32" s="3" t="s">
        <v>200</v>
      </c>
      <c r="I32" s="3" t="s">
        <v>200</v>
      </c>
      <c r="J32" s="3" t="s">
        <v>200</v>
      </c>
      <c r="K32" s="3" t="s">
        <v>200</v>
      </c>
      <c r="L32" s="3" t="s">
        <v>200</v>
      </c>
      <c r="M32" s="3" t="s">
        <v>200</v>
      </c>
      <c r="N32" s="3"/>
      <c r="O32" s="3"/>
    </row>
    <row r="33" spans="1:15" x14ac:dyDescent="0.25">
      <c r="A33" s="3" t="s">
        <v>218</v>
      </c>
      <c r="B33" s="3" t="s">
        <v>247</v>
      </c>
      <c r="C33" s="3" t="s">
        <v>200</v>
      </c>
      <c r="D33" s="3">
        <v>48.015169999999998</v>
      </c>
      <c r="E33" s="3" t="s">
        <v>200</v>
      </c>
      <c r="F33" s="3" t="s">
        <v>200</v>
      </c>
      <c r="G33" s="3" t="s">
        <v>200</v>
      </c>
      <c r="H33" s="3">
        <v>43.68139</v>
      </c>
      <c r="I33" s="3" t="s">
        <v>200</v>
      </c>
      <c r="J33" s="3" t="s">
        <v>200</v>
      </c>
      <c r="K33" s="3" t="s">
        <v>200</v>
      </c>
      <c r="L33" s="3" t="s">
        <v>200</v>
      </c>
      <c r="M33" s="3" t="s">
        <v>200</v>
      </c>
      <c r="N33" s="3"/>
      <c r="O33" s="3"/>
    </row>
    <row r="34" spans="1:15" x14ac:dyDescent="0.25">
      <c r="A34" s="3" t="s">
        <v>218</v>
      </c>
      <c r="B34" s="3" t="s">
        <v>221</v>
      </c>
      <c r="C34" s="3" t="s">
        <v>200</v>
      </c>
      <c r="D34" s="3" t="s">
        <v>200</v>
      </c>
      <c r="E34" s="3">
        <v>19.088229999999999</v>
      </c>
      <c r="F34" s="3" t="s">
        <v>200</v>
      </c>
      <c r="G34" s="3" t="s">
        <v>200</v>
      </c>
      <c r="H34" s="3" t="s">
        <v>200</v>
      </c>
      <c r="I34" s="3" t="s">
        <v>200</v>
      </c>
      <c r="J34" s="3" t="s">
        <v>200</v>
      </c>
      <c r="K34" s="3">
        <v>14.63447</v>
      </c>
      <c r="L34" s="3" t="s">
        <v>200</v>
      </c>
      <c r="M34" s="3" t="s">
        <v>200</v>
      </c>
      <c r="N34" s="3"/>
      <c r="O34" s="3"/>
    </row>
    <row r="35" spans="1:15" x14ac:dyDescent="0.25">
      <c r="A35" s="3" t="s">
        <v>222</v>
      </c>
      <c r="B35" s="3" t="s">
        <v>223</v>
      </c>
      <c r="C35" s="3" t="s">
        <v>200</v>
      </c>
      <c r="D35" s="3" t="s">
        <v>200</v>
      </c>
      <c r="E35" s="3" t="s">
        <v>200</v>
      </c>
      <c r="F35" s="3" t="s">
        <v>200</v>
      </c>
      <c r="G35" s="3" t="s">
        <v>200</v>
      </c>
      <c r="H35" s="3">
        <v>24.42755</v>
      </c>
      <c r="I35" s="3" t="s">
        <v>200</v>
      </c>
      <c r="J35" s="3" t="s">
        <v>200</v>
      </c>
      <c r="K35" s="3" t="s">
        <v>200</v>
      </c>
      <c r="L35" s="3" t="s">
        <v>200</v>
      </c>
      <c r="M35" s="3" t="s">
        <v>200</v>
      </c>
      <c r="N35" s="3"/>
      <c r="O35" s="3"/>
    </row>
    <row r="36" spans="1:15" x14ac:dyDescent="0.25">
      <c r="A36" s="3" t="s">
        <v>222</v>
      </c>
      <c r="B36" s="3" t="s">
        <v>225</v>
      </c>
      <c r="C36" s="3">
        <v>34.296880000000002</v>
      </c>
      <c r="D36" s="3" t="s">
        <v>200</v>
      </c>
      <c r="E36" s="3" t="s">
        <v>200</v>
      </c>
      <c r="F36" s="3" t="s">
        <v>200</v>
      </c>
      <c r="G36" s="3">
        <v>38.338149999999999</v>
      </c>
      <c r="H36" s="3" t="s">
        <v>200</v>
      </c>
      <c r="I36" s="3" t="s">
        <v>200</v>
      </c>
      <c r="J36" s="3" t="s">
        <v>200</v>
      </c>
      <c r="K36" s="3" t="s">
        <v>200</v>
      </c>
      <c r="L36" s="3" t="s">
        <v>200</v>
      </c>
      <c r="M36" s="3" t="s">
        <v>200</v>
      </c>
      <c r="N36" s="3"/>
      <c r="O36" s="3"/>
    </row>
    <row r="37" spans="1:15" x14ac:dyDescent="0.25">
      <c r="A37" s="3" t="s">
        <v>222</v>
      </c>
      <c r="B37" s="3" t="s">
        <v>226</v>
      </c>
      <c r="C37" s="3" t="s">
        <v>200</v>
      </c>
      <c r="D37" s="3" t="s">
        <v>200</v>
      </c>
      <c r="E37" s="3" t="s">
        <v>200</v>
      </c>
      <c r="F37" s="3" t="s">
        <v>200</v>
      </c>
      <c r="G37" s="3">
        <v>25.301690000000001</v>
      </c>
      <c r="H37" s="3" t="s">
        <v>200</v>
      </c>
      <c r="I37" s="3" t="s">
        <v>200</v>
      </c>
      <c r="J37" s="3" t="s">
        <v>200</v>
      </c>
      <c r="K37" s="3">
        <v>22.97176</v>
      </c>
      <c r="L37" s="3" t="s">
        <v>200</v>
      </c>
      <c r="M37" s="3" t="s">
        <v>200</v>
      </c>
      <c r="N37" s="3"/>
      <c r="O37" s="3"/>
    </row>
    <row r="38" spans="1:15" x14ac:dyDescent="0.25">
      <c r="A38" s="3" t="s">
        <v>222</v>
      </c>
      <c r="B38" s="3" t="s">
        <v>248</v>
      </c>
      <c r="C38" s="3">
        <v>42.336640000000003</v>
      </c>
      <c r="D38" s="3" t="s">
        <v>200</v>
      </c>
      <c r="E38" s="3" t="s">
        <v>200</v>
      </c>
      <c r="F38" s="3" t="s">
        <v>200</v>
      </c>
      <c r="G38" s="3" t="s">
        <v>200</v>
      </c>
      <c r="H38" s="3" t="s">
        <v>200</v>
      </c>
      <c r="I38" s="3">
        <v>24.653849999999998</v>
      </c>
      <c r="J38" s="3" t="s">
        <v>200</v>
      </c>
      <c r="K38" s="3" t="s">
        <v>200</v>
      </c>
      <c r="L38" s="3" t="s">
        <v>200</v>
      </c>
      <c r="M38" s="3" t="s">
        <v>200</v>
      </c>
      <c r="N38" s="3"/>
      <c r="O38" s="3"/>
    </row>
    <row r="39" spans="1:15" x14ac:dyDescent="0.25">
      <c r="A39" s="3" t="s">
        <v>222</v>
      </c>
      <c r="B39" s="3" t="s">
        <v>249</v>
      </c>
      <c r="C39" s="3" t="s">
        <v>200</v>
      </c>
      <c r="D39" s="3">
        <v>40.722549999999998</v>
      </c>
      <c r="E39" s="3" t="s">
        <v>200</v>
      </c>
      <c r="F39" s="3" t="s">
        <v>200</v>
      </c>
      <c r="G39" s="3" t="s">
        <v>200</v>
      </c>
      <c r="H39" s="3" t="s">
        <v>200</v>
      </c>
      <c r="I39" s="3" t="s">
        <v>200</v>
      </c>
      <c r="J39" s="3" t="s">
        <v>200</v>
      </c>
      <c r="K39" s="3" t="s">
        <v>200</v>
      </c>
      <c r="L39" s="3" t="s">
        <v>200</v>
      </c>
      <c r="M39" s="3" t="s">
        <v>200</v>
      </c>
      <c r="N39" s="3"/>
      <c r="O39" s="3"/>
    </row>
    <row r="40" spans="1:15" x14ac:dyDescent="0.25">
      <c r="A40" s="3" t="s">
        <v>222</v>
      </c>
      <c r="B40" s="3" t="s">
        <v>250</v>
      </c>
      <c r="C40" s="3" t="s">
        <v>200</v>
      </c>
      <c r="D40" s="3" t="s">
        <v>200</v>
      </c>
      <c r="E40" s="3" t="s">
        <v>200</v>
      </c>
      <c r="F40" s="3">
        <v>41.156460000000003</v>
      </c>
      <c r="G40" s="3" t="s">
        <v>200</v>
      </c>
      <c r="H40" s="3" t="s">
        <v>200</v>
      </c>
      <c r="I40" s="3" t="s">
        <v>200</v>
      </c>
      <c r="J40" s="3" t="s">
        <v>200</v>
      </c>
      <c r="K40" s="3" t="s">
        <v>200</v>
      </c>
      <c r="L40" s="3" t="s">
        <v>200</v>
      </c>
      <c r="M40" s="3" t="s">
        <v>200</v>
      </c>
      <c r="N40" s="3"/>
      <c r="O40" s="3"/>
    </row>
    <row r="41" spans="1:15" x14ac:dyDescent="0.25">
      <c r="A41" s="3" t="s">
        <v>222</v>
      </c>
      <c r="B41" s="3" t="s">
        <v>266</v>
      </c>
      <c r="C41" s="3" t="s">
        <v>200</v>
      </c>
      <c r="D41" s="3" t="s">
        <v>200</v>
      </c>
      <c r="E41" s="3" t="s">
        <v>200</v>
      </c>
      <c r="F41" s="3" t="s">
        <v>200</v>
      </c>
      <c r="G41" s="3" t="s">
        <v>200</v>
      </c>
      <c r="H41" s="3" t="s">
        <v>200</v>
      </c>
      <c r="I41" s="3">
        <v>27.307919999999999</v>
      </c>
      <c r="J41" s="3" t="s">
        <v>200</v>
      </c>
      <c r="K41" s="3" t="s">
        <v>200</v>
      </c>
      <c r="L41" s="3" t="s">
        <v>200</v>
      </c>
      <c r="M41" s="3" t="s">
        <v>200</v>
      </c>
      <c r="N41" s="3"/>
      <c r="O41" s="3"/>
    </row>
    <row r="42" spans="1:15" x14ac:dyDescent="0.25">
      <c r="A42" s="3" t="s">
        <v>222</v>
      </c>
      <c r="B42" s="3" t="s">
        <v>251</v>
      </c>
      <c r="C42" s="3" t="s">
        <v>200</v>
      </c>
      <c r="D42" s="3" t="s">
        <v>200</v>
      </c>
      <c r="E42" s="3" t="s">
        <v>200</v>
      </c>
      <c r="F42" s="3">
        <v>50.367669999999997</v>
      </c>
      <c r="G42" s="3" t="s">
        <v>200</v>
      </c>
      <c r="H42" s="3" t="s">
        <v>200</v>
      </c>
      <c r="I42" s="3" t="s">
        <v>200</v>
      </c>
      <c r="J42" s="3" t="s">
        <v>200</v>
      </c>
      <c r="K42" s="3">
        <v>52.476550000000003</v>
      </c>
      <c r="L42" s="3" t="s">
        <v>200</v>
      </c>
      <c r="M42" s="3" t="s">
        <v>200</v>
      </c>
      <c r="N42" s="3"/>
      <c r="O42" s="3"/>
    </row>
    <row r="43" spans="1:15" x14ac:dyDescent="0.25">
      <c r="A43" s="3" t="s">
        <v>222</v>
      </c>
      <c r="B43" s="3" t="s">
        <v>227</v>
      </c>
      <c r="C43" s="3">
        <v>59.957850000000001</v>
      </c>
      <c r="D43" s="3" t="s">
        <v>200</v>
      </c>
      <c r="E43" s="3" t="s">
        <v>200</v>
      </c>
      <c r="F43" s="3" t="s">
        <v>200</v>
      </c>
      <c r="G43" s="3" t="s">
        <v>200</v>
      </c>
      <c r="H43" s="3">
        <v>50.81908</v>
      </c>
      <c r="I43" s="3" t="s">
        <v>200</v>
      </c>
      <c r="J43" s="3" t="s">
        <v>200</v>
      </c>
      <c r="K43" s="3" t="s">
        <v>200</v>
      </c>
      <c r="L43" s="3">
        <v>71.036479999999997</v>
      </c>
      <c r="M43" s="3" t="s">
        <v>200</v>
      </c>
      <c r="N43" s="3"/>
      <c r="O43" s="3"/>
    </row>
    <row r="44" spans="1:15" x14ac:dyDescent="0.25">
      <c r="A44" s="3" t="s">
        <v>228</v>
      </c>
      <c r="B44" s="3" t="s">
        <v>229</v>
      </c>
      <c r="C44" s="3" t="s">
        <v>200</v>
      </c>
      <c r="D44" s="3">
        <v>49.204970000000003</v>
      </c>
      <c r="E44" s="3" t="s">
        <v>200</v>
      </c>
      <c r="F44" s="3" t="s">
        <v>200</v>
      </c>
      <c r="G44" s="3">
        <v>49.577240000000003</v>
      </c>
      <c r="H44" s="3" t="s">
        <v>200</v>
      </c>
      <c r="I44" s="3" t="s">
        <v>200</v>
      </c>
      <c r="J44" s="3" t="s">
        <v>200</v>
      </c>
      <c r="K44" s="3">
        <v>57.57687</v>
      </c>
      <c r="L44" s="3" t="s">
        <v>200</v>
      </c>
      <c r="M44" s="3" t="s">
        <v>200</v>
      </c>
      <c r="N44" s="3"/>
      <c r="O44" s="3"/>
    </row>
    <row r="45" spans="1:15" x14ac:dyDescent="0.25">
      <c r="A45" s="3" t="s">
        <v>228</v>
      </c>
      <c r="B45" s="3" t="s">
        <v>230</v>
      </c>
      <c r="C45" s="3">
        <v>63.258159999999997</v>
      </c>
      <c r="D45" s="3" t="s">
        <v>200</v>
      </c>
      <c r="E45" s="3" t="s">
        <v>200</v>
      </c>
      <c r="F45" s="3" t="s">
        <v>200</v>
      </c>
      <c r="G45" s="3" t="s">
        <v>200</v>
      </c>
      <c r="H45" s="3" t="s">
        <v>200</v>
      </c>
      <c r="I45" s="3" t="s">
        <v>200</v>
      </c>
      <c r="J45" s="3" t="s">
        <v>200</v>
      </c>
      <c r="K45" s="3" t="s">
        <v>200</v>
      </c>
      <c r="L45" s="3" t="s">
        <v>200</v>
      </c>
      <c r="M45" s="3" t="s">
        <v>200</v>
      </c>
      <c r="N45" s="3"/>
      <c r="O45" s="3"/>
    </row>
    <row r="46" spans="1:15" x14ac:dyDescent="0.25">
      <c r="A46" s="3" t="s">
        <v>228</v>
      </c>
      <c r="B46" s="3" t="s">
        <v>232</v>
      </c>
      <c r="C46" s="3" t="s">
        <v>200</v>
      </c>
      <c r="D46" s="3" t="s">
        <v>200</v>
      </c>
      <c r="E46" s="3">
        <v>56.666499999999999</v>
      </c>
      <c r="F46" s="3" t="s">
        <v>200</v>
      </c>
      <c r="G46" s="3" t="s">
        <v>200</v>
      </c>
      <c r="H46" s="3" t="s">
        <v>200</v>
      </c>
      <c r="I46" s="3">
        <v>57.207889999999999</v>
      </c>
      <c r="J46" s="3" t="s">
        <v>200</v>
      </c>
      <c r="K46" s="3" t="s">
        <v>200</v>
      </c>
      <c r="L46" s="3" t="s">
        <v>200</v>
      </c>
      <c r="M46" s="3" t="s">
        <v>200</v>
      </c>
      <c r="N46" s="3"/>
      <c r="O46" s="3"/>
    </row>
    <row r="47" spans="1:15" x14ac:dyDescent="0.25">
      <c r="A47" s="3" t="s">
        <v>228</v>
      </c>
      <c r="B47" s="3" t="s">
        <v>233</v>
      </c>
      <c r="C47" s="3">
        <v>46.30527</v>
      </c>
      <c r="D47" s="3" t="s">
        <v>200</v>
      </c>
      <c r="E47" s="3" t="s">
        <v>200</v>
      </c>
      <c r="F47" s="3">
        <v>50.052529999999997</v>
      </c>
      <c r="G47" s="3" t="s">
        <v>200</v>
      </c>
      <c r="H47" s="3" t="s">
        <v>200</v>
      </c>
      <c r="I47" s="3" t="s">
        <v>200</v>
      </c>
      <c r="J47" s="3" t="s">
        <v>200</v>
      </c>
      <c r="K47" s="3">
        <v>33.23847</v>
      </c>
      <c r="L47" s="3" t="s">
        <v>200</v>
      </c>
      <c r="M47" s="3" t="s">
        <v>200</v>
      </c>
      <c r="N47" s="3"/>
      <c r="O47" s="3"/>
    </row>
    <row r="48" spans="1:15" x14ac:dyDescent="0.25">
      <c r="A48" s="3" t="s">
        <v>228</v>
      </c>
      <c r="B48" s="3" t="s">
        <v>234</v>
      </c>
      <c r="C48" s="3" t="s">
        <v>200</v>
      </c>
      <c r="D48" s="3" t="s">
        <v>200</v>
      </c>
      <c r="E48" s="3" t="s">
        <v>200</v>
      </c>
      <c r="F48" s="3" t="s">
        <v>200</v>
      </c>
      <c r="G48" s="3">
        <v>44.107570000000003</v>
      </c>
      <c r="H48" s="3" t="s">
        <v>200</v>
      </c>
      <c r="I48" s="3" t="s">
        <v>200</v>
      </c>
      <c r="J48" s="3" t="s">
        <v>200</v>
      </c>
      <c r="K48" s="3">
        <v>20.452449999999999</v>
      </c>
      <c r="L48" s="3" t="s">
        <v>200</v>
      </c>
      <c r="M48" s="3" t="s">
        <v>200</v>
      </c>
      <c r="N48" s="3"/>
      <c r="O48" s="3"/>
    </row>
    <row r="49" spans="1:15" x14ac:dyDescent="0.25">
      <c r="A49" s="3" t="s">
        <v>228</v>
      </c>
      <c r="B49" s="3" t="s">
        <v>252</v>
      </c>
      <c r="C49" s="3" t="s">
        <v>200</v>
      </c>
      <c r="D49" s="3" t="s">
        <v>200</v>
      </c>
      <c r="E49" s="3">
        <v>55.098120000000002</v>
      </c>
      <c r="F49" s="3" t="s">
        <v>200</v>
      </c>
      <c r="G49" s="3" t="s">
        <v>200</v>
      </c>
      <c r="H49" s="3" t="s">
        <v>200</v>
      </c>
      <c r="I49" s="3">
        <v>51.368960000000001</v>
      </c>
      <c r="J49" s="3" t="s">
        <v>200</v>
      </c>
      <c r="K49" s="3">
        <v>50.696539999999999</v>
      </c>
      <c r="L49" s="3" t="s">
        <v>200</v>
      </c>
      <c r="M49" s="3" t="s">
        <v>200</v>
      </c>
      <c r="N49" s="3"/>
      <c r="O49" s="3"/>
    </row>
    <row r="50" spans="1:15" x14ac:dyDescent="0.25">
      <c r="A50" s="3" t="s">
        <v>228</v>
      </c>
      <c r="B50" s="3" t="s">
        <v>235</v>
      </c>
      <c r="C50" s="3" t="s">
        <v>200</v>
      </c>
      <c r="D50" s="3" t="s">
        <v>200</v>
      </c>
      <c r="E50" s="3" t="s">
        <v>200</v>
      </c>
      <c r="F50" s="3" t="s">
        <v>200</v>
      </c>
      <c r="G50" s="3">
        <v>14.50357</v>
      </c>
      <c r="H50" s="3" t="s">
        <v>200</v>
      </c>
      <c r="I50" s="3" t="s">
        <v>200</v>
      </c>
      <c r="J50" s="3" t="s">
        <v>200</v>
      </c>
      <c r="K50" s="3" t="s">
        <v>200</v>
      </c>
      <c r="L50" s="3" t="s">
        <v>200</v>
      </c>
      <c r="M50" s="3" t="s">
        <v>200</v>
      </c>
      <c r="N50" s="3"/>
      <c r="O50" s="3"/>
    </row>
    <row r="51" spans="1:15" x14ac:dyDescent="0.25">
      <c r="A51" s="3" t="s">
        <v>228</v>
      </c>
      <c r="B51" s="3" t="s">
        <v>236</v>
      </c>
      <c r="C51" s="3" t="s">
        <v>200</v>
      </c>
      <c r="D51" s="3" t="s">
        <v>200</v>
      </c>
      <c r="E51" s="3" t="s">
        <v>200</v>
      </c>
      <c r="F51" s="3">
        <v>29.326429999999998</v>
      </c>
      <c r="G51" s="3" t="s">
        <v>200</v>
      </c>
      <c r="H51" s="3" t="s">
        <v>200</v>
      </c>
      <c r="I51" s="3" t="s">
        <v>200</v>
      </c>
      <c r="J51" s="3" t="s">
        <v>200</v>
      </c>
      <c r="K51" s="3" t="s">
        <v>200</v>
      </c>
      <c r="L51" s="3" t="s">
        <v>200</v>
      </c>
      <c r="M51" s="3" t="s">
        <v>200</v>
      </c>
      <c r="N51" s="3"/>
      <c r="O51" s="3"/>
    </row>
    <row r="52" spans="1:15" x14ac:dyDescent="0.25">
      <c r="A52" s="3" t="s">
        <v>228</v>
      </c>
      <c r="B52" s="3" t="s">
        <v>237</v>
      </c>
      <c r="C52" s="3" t="s">
        <v>200</v>
      </c>
      <c r="D52" s="3" t="s">
        <v>200</v>
      </c>
      <c r="E52" s="3" t="s">
        <v>200</v>
      </c>
      <c r="F52" s="3">
        <v>52.52308</v>
      </c>
      <c r="G52" s="3" t="s">
        <v>200</v>
      </c>
      <c r="H52" s="3">
        <v>50.010570000000001</v>
      </c>
      <c r="I52" s="3" t="s">
        <v>200</v>
      </c>
      <c r="J52" s="3" t="s">
        <v>200</v>
      </c>
      <c r="K52" s="3">
        <v>56.589100000000002</v>
      </c>
      <c r="L52" s="3" t="s">
        <v>200</v>
      </c>
      <c r="M52" s="3" t="s">
        <v>200</v>
      </c>
      <c r="N52" s="3"/>
      <c r="O52" s="3"/>
    </row>
    <row r="53" spans="1:15" x14ac:dyDescent="0.25">
      <c r="A53" s="3" t="s">
        <v>228</v>
      </c>
      <c r="B53" s="3" t="s">
        <v>238</v>
      </c>
      <c r="C53" s="3" t="s">
        <v>200</v>
      </c>
      <c r="D53" s="3" t="s">
        <v>200</v>
      </c>
      <c r="E53" s="3">
        <v>68.660179999999997</v>
      </c>
      <c r="F53" s="3" t="s">
        <v>200</v>
      </c>
      <c r="G53" s="3" t="s">
        <v>200</v>
      </c>
      <c r="H53" s="3" t="s">
        <v>200</v>
      </c>
      <c r="I53" s="3" t="s">
        <v>200</v>
      </c>
      <c r="J53" s="3" t="s">
        <v>200</v>
      </c>
      <c r="K53" s="3" t="s">
        <v>200</v>
      </c>
      <c r="L53" s="3" t="s">
        <v>200</v>
      </c>
      <c r="M53" s="3" t="s">
        <v>200</v>
      </c>
      <c r="N53" s="3"/>
      <c r="O53" s="3"/>
    </row>
    <row r="54" spans="1:15" x14ac:dyDescent="0.25">
      <c r="A54" s="3" t="s">
        <v>228</v>
      </c>
      <c r="B54" s="3" t="s">
        <v>253</v>
      </c>
      <c r="C54" s="3" t="s">
        <v>200</v>
      </c>
      <c r="D54" s="3">
        <v>21.501650000000001</v>
      </c>
      <c r="E54" s="3" t="s">
        <v>200</v>
      </c>
      <c r="F54" s="3">
        <v>35.158700000000003</v>
      </c>
      <c r="G54" s="3" t="s">
        <v>200</v>
      </c>
      <c r="H54" s="3" t="s">
        <v>200</v>
      </c>
      <c r="I54" s="3">
        <v>40.638309999999997</v>
      </c>
      <c r="J54" s="3" t="s">
        <v>200</v>
      </c>
      <c r="K54" s="3">
        <v>27.790389999999999</v>
      </c>
      <c r="L54" s="3" t="s">
        <v>200</v>
      </c>
      <c r="M54" s="3" t="s">
        <v>200</v>
      </c>
      <c r="N54" s="3"/>
      <c r="O54" s="3"/>
    </row>
    <row r="55" spans="1:15" x14ac:dyDescent="0.25">
      <c r="A55" s="3" t="s">
        <v>228</v>
      </c>
      <c r="B55" s="3" t="s">
        <v>239</v>
      </c>
      <c r="C55" s="3" t="s">
        <v>200</v>
      </c>
      <c r="D55" s="3">
        <v>46.703409999999998</v>
      </c>
      <c r="E55" s="3" t="s">
        <v>200</v>
      </c>
      <c r="F55" s="3" t="s">
        <v>200</v>
      </c>
      <c r="G55" s="3" t="s">
        <v>200</v>
      </c>
      <c r="H55" s="3" t="s">
        <v>200</v>
      </c>
      <c r="I55" s="3">
        <v>38.445790000000002</v>
      </c>
      <c r="J55" s="3">
        <v>43.461599999999997</v>
      </c>
      <c r="K55" s="3" t="s">
        <v>200</v>
      </c>
      <c r="L55" s="3" t="s">
        <v>200</v>
      </c>
      <c r="M55" s="3" t="s">
        <v>200</v>
      </c>
      <c r="N55" s="3"/>
      <c r="O55" s="3"/>
    </row>
    <row r="56" spans="1:15" x14ac:dyDescent="0.25">
      <c r="A56" s="3" t="s">
        <v>228</v>
      </c>
      <c r="B56" s="3" t="s">
        <v>240</v>
      </c>
      <c r="C56" s="3" t="s">
        <v>200</v>
      </c>
      <c r="D56" s="3" t="s">
        <v>200</v>
      </c>
      <c r="E56" s="3" t="s">
        <v>200</v>
      </c>
      <c r="F56" s="3">
        <v>22.324919999999999</v>
      </c>
      <c r="G56" s="3" t="s">
        <v>200</v>
      </c>
      <c r="H56" s="3" t="s">
        <v>200</v>
      </c>
      <c r="I56" s="3" t="s">
        <v>200</v>
      </c>
      <c r="J56" s="3">
        <v>24.40896</v>
      </c>
      <c r="K56" s="3" t="s">
        <v>200</v>
      </c>
      <c r="L56" s="3" t="s">
        <v>200</v>
      </c>
      <c r="M56" s="3" t="s">
        <v>200</v>
      </c>
      <c r="N56" s="3"/>
      <c r="O56" s="3"/>
    </row>
    <row r="57" spans="1:15" x14ac:dyDescent="0.25">
      <c r="A57" s="3" t="s">
        <v>228</v>
      </c>
      <c r="B57" s="3" t="s">
        <v>241</v>
      </c>
      <c r="C57" s="3">
        <v>38.982199999999999</v>
      </c>
      <c r="D57" s="3" t="s">
        <v>200</v>
      </c>
      <c r="E57" s="3" t="s">
        <v>200</v>
      </c>
      <c r="F57" s="3" t="s">
        <v>200</v>
      </c>
      <c r="G57" s="3">
        <v>43.659149999999997</v>
      </c>
      <c r="H57" s="3" t="s">
        <v>200</v>
      </c>
      <c r="I57" s="3" t="s">
        <v>200</v>
      </c>
      <c r="J57" s="3">
        <v>37.408969999999997</v>
      </c>
      <c r="K57" s="3" t="s">
        <v>200</v>
      </c>
      <c r="L57" s="3" t="s">
        <v>200</v>
      </c>
      <c r="M57" s="3" t="s">
        <v>200</v>
      </c>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309</v>
      </c>
    </row>
    <row r="4" spans="1:15" x14ac:dyDescent="0.25">
      <c r="A4" t="s">
        <v>356</v>
      </c>
    </row>
    <row r="5" spans="1:15" ht="21" x14ac:dyDescent="0.35">
      <c r="A5" s="7" t="s">
        <v>180</v>
      </c>
    </row>
    <row r="6" spans="1:15" x14ac:dyDescent="0.25">
      <c r="A6" t="s">
        <v>311</v>
      </c>
    </row>
    <row r="7" spans="1:15" x14ac:dyDescent="0.25">
      <c r="A7" t="s">
        <v>357</v>
      </c>
    </row>
    <row r="8" spans="1:15" x14ac:dyDescent="0.25">
      <c r="A8" t="s">
        <v>372</v>
      </c>
    </row>
    <row r="9" spans="1:15" x14ac:dyDescent="0.25">
      <c r="A9" t="s">
        <v>375</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73.308400000000006</v>
      </c>
      <c r="D14" s="3" t="s">
        <v>200</v>
      </c>
      <c r="E14" s="3" t="s">
        <v>200</v>
      </c>
      <c r="F14" s="3" t="s">
        <v>200</v>
      </c>
      <c r="G14" s="3" t="s">
        <v>200</v>
      </c>
      <c r="H14" s="3" t="s">
        <v>200</v>
      </c>
      <c r="I14" s="3" t="s">
        <v>200</v>
      </c>
      <c r="J14" s="3">
        <v>51.553330000000003</v>
      </c>
      <c r="K14" s="3" t="s">
        <v>200</v>
      </c>
      <c r="L14" s="3" t="s">
        <v>200</v>
      </c>
      <c r="M14" s="3" t="s">
        <v>200</v>
      </c>
      <c r="N14" s="3"/>
      <c r="O14" s="3"/>
    </row>
    <row r="15" spans="1:15" x14ac:dyDescent="0.25">
      <c r="A15" s="3" t="s">
        <v>198</v>
      </c>
      <c r="B15" s="3" t="s">
        <v>201</v>
      </c>
      <c r="C15" s="3" t="s">
        <v>200</v>
      </c>
      <c r="D15" s="3">
        <v>63.918880000000001</v>
      </c>
      <c r="E15" s="3" t="s">
        <v>200</v>
      </c>
      <c r="F15" s="3" t="s">
        <v>200</v>
      </c>
      <c r="G15" s="3">
        <v>65.313270000000003</v>
      </c>
      <c r="H15" s="3" t="s">
        <v>200</v>
      </c>
      <c r="I15" s="3" t="s">
        <v>200</v>
      </c>
      <c r="J15" s="3" t="s">
        <v>200</v>
      </c>
      <c r="K15" s="3" t="s">
        <v>200</v>
      </c>
      <c r="L15" s="3" t="s">
        <v>200</v>
      </c>
      <c r="M15" s="3" t="s">
        <v>200</v>
      </c>
      <c r="N15" s="3"/>
      <c r="O15" s="3"/>
    </row>
    <row r="16" spans="1:15" x14ac:dyDescent="0.25">
      <c r="A16" s="3" t="s">
        <v>198</v>
      </c>
      <c r="B16" s="3" t="s">
        <v>265</v>
      </c>
      <c r="C16" s="3">
        <v>91.767049999999998</v>
      </c>
      <c r="D16" s="3" t="s">
        <v>200</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t="s">
        <v>200</v>
      </c>
      <c r="E17" s="3" t="s">
        <v>200</v>
      </c>
      <c r="F17" s="3" t="s">
        <v>200</v>
      </c>
      <c r="G17" s="3">
        <v>78.897670000000005</v>
      </c>
      <c r="H17" s="3" t="s">
        <v>200</v>
      </c>
      <c r="I17" s="3" t="s">
        <v>200</v>
      </c>
      <c r="J17" s="3" t="s">
        <v>200</v>
      </c>
      <c r="K17" s="3" t="s">
        <v>200</v>
      </c>
      <c r="L17" s="3" t="s">
        <v>200</v>
      </c>
      <c r="M17" s="3" t="s">
        <v>200</v>
      </c>
      <c r="N17" s="3"/>
      <c r="O17" s="3"/>
    </row>
    <row r="18" spans="1:15" x14ac:dyDescent="0.25">
      <c r="A18" s="3" t="s">
        <v>198</v>
      </c>
      <c r="B18" s="3" t="s">
        <v>203</v>
      </c>
      <c r="C18" s="3" t="s">
        <v>200</v>
      </c>
      <c r="D18" s="3" t="s">
        <v>200</v>
      </c>
      <c r="E18" s="3">
        <v>53.941099999999999</v>
      </c>
      <c r="F18" s="3" t="s">
        <v>200</v>
      </c>
      <c r="G18" s="3" t="s">
        <v>200</v>
      </c>
      <c r="H18" s="3">
        <v>53.229199999999999</v>
      </c>
      <c r="I18" s="3" t="s">
        <v>200</v>
      </c>
      <c r="J18" s="3" t="s">
        <v>200</v>
      </c>
      <c r="K18" s="3" t="s">
        <v>200</v>
      </c>
      <c r="L18" s="3" t="s">
        <v>200</v>
      </c>
      <c r="M18" s="3" t="s">
        <v>200</v>
      </c>
      <c r="N18" s="3"/>
      <c r="O18" s="3"/>
    </row>
    <row r="19" spans="1:15" x14ac:dyDescent="0.25">
      <c r="A19" s="3" t="s">
        <v>198</v>
      </c>
      <c r="B19" s="3" t="s">
        <v>204</v>
      </c>
      <c r="C19" s="3">
        <v>47.828670000000002</v>
      </c>
      <c r="D19" s="3" t="s">
        <v>200</v>
      </c>
      <c r="E19" s="3" t="s">
        <v>200</v>
      </c>
      <c r="F19" s="3">
        <v>46.424770000000002</v>
      </c>
      <c r="G19" s="3" t="s">
        <v>200</v>
      </c>
      <c r="H19" s="3" t="s">
        <v>200</v>
      </c>
      <c r="I19" s="3" t="s">
        <v>200</v>
      </c>
      <c r="J19" s="3" t="s">
        <v>200</v>
      </c>
      <c r="K19" s="3" t="s">
        <v>200</v>
      </c>
      <c r="L19" s="3" t="s">
        <v>200</v>
      </c>
      <c r="M19" s="3" t="s">
        <v>200</v>
      </c>
      <c r="N19" s="3"/>
      <c r="O19" s="3"/>
    </row>
    <row r="20" spans="1:15" x14ac:dyDescent="0.25">
      <c r="A20" s="3" t="s">
        <v>198</v>
      </c>
      <c r="B20" s="3" t="s">
        <v>365</v>
      </c>
      <c r="C20" s="3" t="s">
        <v>200</v>
      </c>
      <c r="D20" s="3" t="s">
        <v>200</v>
      </c>
      <c r="E20" s="3">
        <v>35.58493</v>
      </c>
      <c r="F20" s="3" t="s">
        <v>200</v>
      </c>
      <c r="G20" s="3" t="s">
        <v>200</v>
      </c>
      <c r="H20" s="3" t="s">
        <v>200</v>
      </c>
      <c r="I20" s="3" t="s">
        <v>200</v>
      </c>
      <c r="J20" s="3" t="s">
        <v>200</v>
      </c>
      <c r="K20" s="3" t="s">
        <v>200</v>
      </c>
      <c r="L20" s="3" t="s">
        <v>200</v>
      </c>
      <c r="M20" s="3" t="s">
        <v>200</v>
      </c>
      <c r="N20" s="3"/>
      <c r="O20" s="3"/>
    </row>
    <row r="21" spans="1:15" x14ac:dyDescent="0.25">
      <c r="A21" s="3" t="s">
        <v>198</v>
      </c>
      <c r="B21" s="3" t="s">
        <v>206</v>
      </c>
      <c r="C21" s="3" t="s">
        <v>200</v>
      </c>
      <c r="D21" s="3" t="s">
        <v>200</v>
      </c>
      <c r="E21" s="3" t="s">
        <v>200</v>
      </c>
      <c r="F21" s="3" t="s">
        <v>200</v>
      </c>
      <c r="G21" s="3">
        <v>26.440169999999998</v>
      </c>
      <c r="H21" s="3" t="s">
        <v>200</v>
      </c>
      <c r="I21" s="3" t="s">
        <v>200</v>
      </c>
      <c r="J21" s="3" t="s">
        <v>200</v>
      </c>
      <c r="K21" s="3" t="s">
        <v>200</v>
      </c>
      <c r="L21" s="3" t="s">
        <v>200</v>
      </c>
      <c r="M21" s="3" t="s">
        <v>200</v>
      </c>
      <c r="N21" s="3"/>
      <c r="O21" s="3"/>
    </row>
    <row r="22" spans="1:15" x14ac:dyDescent="0.25">
      <c r="A22" s="3" t="s">
        <v>207</v>
      </c>
      <c r="B22" s="3" t="s">
        <v>208</v>
      </c>
      <c r="C22" s="3" t="s">
        <v>200</v>
      </c>
      <c r="D22" s="3" t="s">
        <v>200</v>
      </c>
      <c r="E22" s="3">
        <v>40.323729999999998</v>
      </c>
      <c r="F22" s="3" t="s">
        <v>200</v>
      </c>
      <c r="G22" s="3" t="s">
        <v>200</v>
      </c>
      <c r="H22" s="3" t="s">
        <v>200</v>
      </c>
      <c r="I22" s="3" t="s">
        <v>200</v>
      </c>
      <c r="J22" s="3" t="s">
        <v>200</v>
      </c>
      <c r="K22" s="3" t="s">
        <v>200</v>
      </c>
      <c r="L22" s="3" t="s">
        <v>200</v>
      </c>
      <c r="M22" s="3" t="s">
        <v>200</v>
      </c>
      <c r="N22" s="3"/>
      <c r="O22" s="3"/>
    </row>
    <row r="23" spans="1:15" x14ac:dyDescent="0.25">
      <c r="A23" s="3" t="s">
        <v>207</v>
      </c>
      <c r="B23" s="3" t="s">
        <v>257</v>
      </c>
      <c r="C23" s="3" t="s">
        <v>200</v>
      </c>
      <c r="D23" s="3">
        <v>56.995220000000003</v>
      </c>
      <c r="E23" s="3" t="s">
        <v>200</v>
      </c>
      <c r="F23" s="3" t="s">
        <v>200</v>
      </c>
      <c r="G23" s="3" t="s">
        <v>200</v>
      </c>
      <c r="H23" s="3" t="s">
        <v>200</v>
      </c>
      <c r="I23" s="3">
        <v>65.429469999999995</v>
      </c>
      <c r="J23" s="3" t="s">
        <v>200</v>
      </c>
      <c r="K23" s="3" t="s">
        <v>200</v>
      </c>
      <c r="L23" s="3" t="s">
        <v>200</v>
      </c>
      <c r="M23" s="3" t="s">
        <v>200</v>
      </c>
      <c r="N23" s="3"/>
      <c r="O23" s="3"/>
    </row>
    <row r="24" spans="1:15" x14ac:dyDescent="0.25">
      <c r="A24" s="3" t="s">
        <v>207</v>
      </c>
      <c r="B24" s="3" t="s">
        <v>210</v>
      </c>
      <c r="C24" s="3" t="s">
        <v>200</v>
      </c>
      <c r="D24" s="3" t="s">
        <v>200</v>
      </c>
      <c r="E24" s="3" t="s">
        <v>200</v>
      </c>
      <c r="F24" s="3" t="s">
        <v>200</v>
      </c>
      <c r="G24" s="3">
        <v>19.319109999999998</v>
      </c>
      <c r="H24" s="3" t="s">
        <v>200</v>
      </c>
      <c r="I24" s="3" t="s">
        <v>200</v>
      </c>
      <c r="J24" s="3" t="s">
        <v>200</v>
      </c>
      <c r="K24" s="3" t="s">
        <v>200</v>
      </c>
      <c r="L24" s="3" t="s">
        <v>200</v>
      </c>
      <c r="M24" s="3" t="s">
        <v>200</v>
      </c>
      <c r="N24" s="3"/>
      <c r="O24" s="3"/>
    </row>
    <row r="25" spans="1:15" x14ac:dyDescent="0.25">
      <c r="A25" s="3" t="s">
        <v>207</v>
      </c>
      <c r="B25" s="3" t="s">
        <v>211</v>
      </c>
      <c r="C25" s="3" t="s">
        <v>200</v>
      </c>
      <c r="D25" s="3" t="s">
        <v>200</v>
      </c>
      <c r="E25" s="3" t="s">
        <v>200</v>
      </c>
      <c r="F25" s="3" t="s">
        <v>200</v>
      </c>
      <c r="G25" s="3" t="s">
        <v>200</v>
      </c>
      <c r="H25" s="3" t="s">
        <v>200</v>
      </c>
      <c r="I25" s="3" t="s">
        <v>200</v>
      </c>
      <c r="J25" s="3" t="s">
        <v>200</v>
      </c>
      <c r="K25" s="3">
        <v>73.095879999999994</v>
      </c>
      <c r="L25" s="3" t="s">
        <v>200</v>
      </c>
      <c r="M25" s="3" t="s">
        <v>200</v>
      </c>
      <c r="N25" s="3"/>
      <c r="O25" s="3"/>
    </row>
    <row r="26" spans="1:15" x14ac:dyDescent="0.25">
      <c r="A26" s="3" t="s">
        <v>207</v>
      </c>
      <c r="B26" s="3" t="s">
        <v>213</v>
      </c>
      <c r="C26" s="3">
        <v>54.28687</v>
      </c>
      <c r="D26" s="3" t="s">
        <v>200</v>
      </c>
      <c r="E26" s="3" t="s">
        <v>200</v>
      </c>
      <c r="F26" s="3" t="s">
        <v>200</v>
      </c>
      <c r="G26" s="3" t="s">
        <v>200</v>
      </c>
      <c r="H26" s="3">
        <v>61.210039999999999</v>
      </c>
      <c r="I26" s="3" t="s">
        <v>200</v>
      </c>
      <c r="J26" s="3" t="s">
        <v>200</v>
      </c>
      <c r="K26" s="3" t="s">
        <v>200</v>
      </c>
      <c r="L26" s="3" t="s">
        <v>200</v>
      </c>
      <c r="M26" s="3" t="s">
        <v>200</v>
      </c>
      <c r="N26" s="3"/>
      <c r="O26" s="3"/>
    </row>
    <row r="27" spans="1:15" x14ac:dyDescent="0.25">
      <c r="A27" s="3" t="s">
        <v>207</v>
      </c>
      <c r="B27" s="3" t="s">
        <v>215</v>
      </c>
      <c r="C27" s="3">
        <v>74.629810000000006</v>
      </c>
      <c r="D27" s="3" t="s">
        <v>200</v>
      </c>
      <c r="E27" s="3" t="s">
        <v>200</v>
      </c>
      <c r="F27" s="3" t="s">
        <v>200</v>
      </c>
      <c r="G27" s="3" t="s">
        <v>200</v>
      </c>
      <c r="H27" s="3" t="s">
        <v>200</v>
      </c>
      <c r="I27" s="3" t="s">
        <v>200</v>
      </c>
      <c r="J27" s="3" t="s">
        <v>200</v>
      </c>
      <c r="K27" s="3" t="s">
        <v>200</v>
      </c>
      <c r="L27" s="3" t="s">
        <v>200</v>
      </c>
      <c r="M27" s="3" t="s">
        <v>200</v>
      </c>
      <c r="N27" s="3"/>
      <c r="O27" s="3"/>
    </row>
    <row r="28" spans="1:15" x14ac:dyDescent="0.25">
      <c r="A28" s="3" t="s">
        <v>207</v>
      </c>
      <c r="B28" s="3" t="s">
        <v>261</v>
      </c>
      <c r="C28" s="3" t="s">
        <v>200</v>
      </c>
      <c r="D28" s="3" t="s">
        <v>200</v>
      </c>
      <c r="E28" s="3" t="s">
        <v>200</v>
      </c>
      <c r="F28" s="3" t="s">
        <v>200</v>
      </c>
      <c r="G28" s="3">
        <v>44.536679999999997</v>
      </c>
      <c r="H28" s="3" t="s">
        <v>200</v>
      </c>
      <c r="I28" s="3" t="s">
        <v>200</v>
      </c>
      <c r="J28" s="3" t="s">
        <v>200</v>
      </c>
      <c r="K28" s="3" t="s">
        <v>200</v>
      </c>
      <c r="L28" s="3" t="s">
        <v>200</v>
      </c>
      <c r="M28" s="3" t="s">
        <v>200</v>
      </c>
      <c r="N28" s="3"/>
      <c r="O28" s="3"/>
    </row>
    <row r="29" spans="1:15" x14ac:dyDescent="0.25">
      <c r="A29" s="3" t="s">
        <v>207</v>
      </c>
      <c r="B29" s="3" t="s">
        <v>216</v>
      </c>
      <c r="C29" s="3" t="s">
        <v>200</v>
      </c>
      <c r="D29" s="3">
        <v>68.905010000000004</v>
      </c>
      <c r="E29" s="3" t="s">
        <v>200</v>
      </c>
      <c r="F29" s="3" t="s">
        <v>200</v>
      </c>
      <c r="G29" s="3" t="s">
        <v>200</v>
      </c>
      <c r="H29" s="3" t="s">
        <v>200</v>
      </c>
      <c r="I29" s="3">
        <v>73.838359999999994</v>
      </c>
      <c r="J29" s="3" t="s">
        <v>200</v>
      </c>
      <c r="K29" s="3" t="s">
        <v>200</v>
      </c>
      <c r="L29" s="3" t="s">
        <v>200</v>
      </c>
      <c r="M29" s="3" t="s">
        <v>200</v>
      </c>
      <c r="N29" s="3"/>
      <c r="O29" s="3"/>
    </row>
    <row r="30" spans="1:15" x14ac:dyDescent="0.25">
      <c r="A30" s="3" t="s">
        <v>207</v>
      </c>
      <c r="B30" s="3" t="s">
        <v>217</v>
      </c>
      <c r="C30" s="3">
        <v>77.993759999999995</v>
      </c>
      <c r="D30" s="3" t="s">
        <v>200</v>
      </c>
      <c r="E30" s="3" t="s">
        <v>200</v>
      </c>
      <c r="F30" s="3" t="s">
        <v>200</v>
      </c>
      <c r="G30" s="3" t="s">
        <v>200</v>
      </c>
      <c r="H30" s="3">
        <v>90.766329999999996</v>
      </c>
      <c r="I30" s="3" t="s">
        <v>200</v>
      </c>
      <c r="J30" s="3" t="s">
        <v>200</v>
      </c>
      <c r="K30" s="3" t="s">
        <v>200</v>
      </c>
      <c r="L30" s="3" t="s">
        <v>200</v>
      </c>
      <c r="M30" s="3" t="s">
        <v>200</v>
      </c>
      <c r="N30" s="3"/>
      <c r="O30" s="3"/>
    </row>
    <row r="31" spans="1:15" x14ac:dyDescent="0.25">
      <c r="A31" s="3" t="s">
        <v>218</v>
      </c>
      <c r="B31" s="3" t="s">
        <v>246</v>
      </c>
      <c r="C31" s="3" t="s">
        <v>200</v>
      </c>
      <c r="D31" s="3" t="s">
        <v>200</v>
      </c>
      <c r="E31" s="3" t="s">
        <v>200</v>
      </c>
      <c r="F31" s="3">
        <v>31.85285</v>
      </c>
      <c r="G31" s="3" t="s">
        <v>200</v>
      </c>
      <c r="H31" s="3" t="s">
        <v>200</v>
      </c>
      <c r="I31" s="3" t="s">
        <v>200</v>
      </c>
      <c r="J31" s="3" t="s">
        <v>200</v>
      </c>
      <c r="K31" s="3" t="s">
        <v>200</v>
      </c>
      <c r="L31" s="3" t="s">
        <v>200</v>
      </c>
      <c r="M31" s="3" t="s">
        <v>200</v>
      </c>
      <c r="N31" s="3"/>
      <c r="O31" s="3"/>
    </row>
    <row r="32" spans="1:15" x14ac:dyDescent="0.25">
      <c r="A32" s="3" t="s">
        <v>218</v>
      </c>
      <c r="B32" s="3" t="s">
        <v>219</v>
      </c>
      <c r="C32" s="3" t="s">
        <v>200</v>
      </c>
      <c r="D32" s="3" t="s">
        <v>200</v>
      </c>
      <c r="E32" s="3" t="s">
        <v>200</v>
      </c>
      <c r="F32" s="3" t="s">
        <v>200</v>
      </c>
      <c r="G32" s="3">
        <v>36.159529999999997</v>
      </c>
      <c r="H32" s="3" t="s">
        <v>200</v>
      </c>
      <c r="I32" s="3" t="s">
        <v>200</v>
      </c>
      <c r="J32" s="3" t="s">
        <v>200</v>
      </c>
      <c r="K32" s="3" t="s">
        <v>200</v>
      </c>
      <c r="L32" s="3" t="s">
        <v>200</v>
      </c>
      <c r="M32" s="3" t="s">
        <v>200</v>
      </c>
      <c r="N32" s="3"/>
      <c r="O32" s="3"/>
    </row>
    <row r="33" spans="1:15" x14ac:dyDescent="0.25">
      <c r="A33" s="3" t="s">
        <v>218</v>
      </c>
      <c r="B33" s="3" t="s">
        <v>247</v>
      </c>
      <c r="C33" s="3" t="s">
        <v>200</v>
      </c>
      <c r="D33" s="3">
        <v>74.780069999999995</v>
      </c>
      <c r="E33" s="3" t="s">
        <v>200</v>
      </c>
      <c r="F33" s="3" t="s">
        <v>200</v>
      </c>
      <c r="G33" s="3" t="s">
        <v>200</v>
      </c>
      <c r="H33" s="3">
        <v>71.585419999999999</v>
      </c>
      <c r="I33" s="3" t="s">
        <v>200</v>
      </c>
      <c r="J33" s="3" t="s">
        <v>200</v>
      </c>
      <c r="K33" s="3" t="s">
        <v>200</v>
      </c>
      <c r="L33" s="3" t="s">
        <v>200</v>
      </c>
      <c r="M33" s="3" t="s">
        <v>200</v>
      </c>
      <c r="N33" s="3"/>
      <c r="O33" s="3"/>
    </row>
    <row r="34" spans="1:15" x14ac:dyDescent="0.25">
      <c r="A34" s="3" t="s">
        <v>218</v>
      </c>
      <c r="B34" s="3" t="s">
        <v>221</v>
      </c>
      <c r="C34" s="3" t="s">
        <v>200</v>
      </c>
      <c r="D34" s="3" t="s">
        <v>200</v>
      </c>
      <c r="E34" s="3">
        <v>43.81747</v>
      </c>
      <c r="F34" s="3" t="s">
        <v>200</v>
      </c>
      <c r="G34" s="3" t="s">
        <v>200</v>
      </c>
      <c r="H34" s="3" t="s">
        <v>200</v>
      </c>
      <c r="I34" s="3" t="s">
        <v>200</v>
      </c>
      <c r="J34" s="3" t="s">
        <v>200</v>
      </c>
      <c r="K34" s="3">
        <v>34.30294</v>
      </c>
      <c r="L34" s="3" t="s">
        <v>200</v>
      </c>
      <c r="M34" s="3" t="s">
        <v>200</v>
      </c>
      <c r="N34" s="3"/>
      <c r="O34" s="3"/>
    </row>
    <row r="35" spans="1:15" x14ac:dyDescent="0.25">
      <c r="A35" s="3" t="s">
        <v>222</v>
      </c>
      <c r="B35" s="3" t="s">
        <v>223</v>
      </c>
      <c r="C35" s="3" t="s">
        <v>200</v>
      </c>
      <c r="D35" s="3" t="s">
        <v>200</v>
      </c>
      <c r="E35" s="3" t="s">
        <v>200</v>
      </c>
      <c r="F35" s="3" t="s">
        <v>200</v>
      </c>
      <c r="G35" s="3" t="s">
        <v>200</v>
      </c>
      <c r="H35" s="3">
        <v>64.14913</v>
      </c>
      <c r="I35" s="3" t="s">
        <v>200</v>
      </c>
      <c r="J35" s="3" t="s">
        <v>200</v>
      </c>
      <c r="K35" s="3" t="s">
        <v>200</v>
      </c>
      <c r="L35" s="3" t="s">
        <v>200</v>
      </c>
      <c r="M35" s="3" t="s">
        <v>200</v>
      </c>
      <c r="N35" s="3"/>
      <c r="O35" s="3"/>
    </row>
    <row r="36" spans="1:15" x14ac:dyDescent="0.25">
      <c r="A36" s="3" t="s">
        <v>222</v>
      </c>
      <c r="B36" s="3" t="s">
        <v>225</v>
      </c>
      <c r="C36" s="3">
        <v>20.23198</v>
      </c>
      <c r="D36" s="3" t="s">
        <v>200</v>
      </c>
      <c r="E36" s="3" t="s">
        <v>200</v>
      </c>
      <c r="F36" s="3" t="s">
        <v>200</v>
      </c>
      <c r="G36" s="3">
        <v>23.324000000000002</v>
      </c>
      <c r="H36" s="3" t="s">
        <v>200</v>
      </c>
      <c r="I36" s="3" t="s">
        <v>200</v>
      </c>
      <c r="J36" s="3" t="s">
        <v>200</v>
      </c>
      <c r="K36" s="3" t="s">
        <v>200</v>
      </c>
      <c r="L36" s="3" t="s">
        <v>200</v>
      </c>
      <c r="M36" s="3" t="s">
        <v>200</v>
      </c>
      <c r="N36" s="3"/>
      <c r="O36" s="3"/>
    </row>
    <row r="37" spans="1:15" x14ac:dyDescent="0.25">
      <c r="A37" s="3" t="s">
        <v>222</v>
      </c>
      <c r="B37" s="3" t="s">
        <v>226</v>
      </c>
      <c r="C37" s="3" t="s">
        <v>200</v>
      </c>
      <c r="D37" s="3" t="s">
        <v>200</v>
      </c>
      <c r="E37" s="3" t="s">
        <v>200</v>
      </c>
      <c r="F37" s="3" t="s">
        <v>200</v>
      </c>
      <c r="G37" s="3">
        <v>46.293619999999997</v>
      </c>
      <c r="H37" s="3" t="s">
        <v>200</v>
      </c>
      <c r="I37" s="3" t="s">
        <v>200</v>
      </c>
      <c r="J37" s="3" t="s">
        <v>200</v>
      </c>
      <c r="K37" s="3">
        <v>33.454549999999998</v>
      </c>
      <c r="L37" s="3" t="s">
        <v>200</v>
      </c>
      <c r="M37" s="3" t="s">
        <v>200</v>
      </c>
      <c r="N37" s="3"/>
      <c r="O37" s="3"/>
    </row>
    <row r="38" spans="1:15" x14ac:dyDescent="0.25">
      <c r="A38" s="3" t="s">
        <v>222</v>
      </c>
      <c r="B38" s="3" t="s">
        <v>248</v>
      </c>
      <c r="C38" s="3">
        <v>54.079979999999999</v>
      </c>
      <c r="D38" s="3" t="s">
        <v>200</v>
      </c>
      <c r="E38" s="3" t="s">
        <v>200</v>
      </c>
      <c r="F38" s="3" t="s">
        <v>200</v>
      </c>
      <c r="G38" s="3" t="s">
        <v>200</v>
      </c>
      <c r="H38" s="3" t="s">
        <v>200</v>
      </c>
      <c r="I38" s="3">
        <v>39.998199999999997</v>
      </c>
      <c r="J38" s="3" t="s">
        <v>200</v>
      </c>
      <c r="K38" s="3" t="s">
        <v>200</v>
      </c>
      <c r="L38" s="3" t="s">
        <v>200</v>
      </c>
      <c r="M38" s="3" t="s">
        <v>200</v>
      </c>
      <c r="N38" s="3"/>
      <c r="O38" s="3"/>
    </row>
    <row r="39" spans="1:15" x14ac:dyDescent="0.25">
      <c r="A39" s="3" t="s">
        <v>222</v>
      </c>
      <c r="B39" s="3" t="s">
        <v>249</v>
      </c>
      <c r="C39" s="3" t="s">
        <v>200</v>
      </c>
      <c r="D39" s="3">
        <v>78.790729999999996</v>
      </c>
      <c r="E39" s="3" t="s">
        <v>200</v>
      </c>
      <c r="F39" s="3" t="s">
        <v>200</v>
      </c>
      <c r="G39" s="3" t="s">
        <v>200</v>
      </c>
      <c r="H39" s="3" t="s">
        <v>200</v>
      </c>
      <c r="I39" s="3" t="s">
        <v>200</v>
      </c>
      <c r="J39" s="3" t="s">
        <v>200</v>
      </c>
      <c r="K39" s="3" t="s">
        <v>200</v>
      </c>
      <c r="L39" s="3" t="s">
        <v>200</v>
      </c>
      <c r="M39" s="3" t="s">
        <v>200</v>
      </c>
      <c r="N39" s="3"/>
      <c r="O39" s="3"/>
    </row>
    <row r="40" spans="1:15" x14ac:dyDescent="0.25">
      <c r="A40" s="3" t="s">
        <v>222</v>
      </c>
      <c r="B40" s="3" t="s">
        <v>250</v>
      </c>
      <c r="C40" s="3" t="s">
        <v>200</v>
      </c>
      <c r="D40" s="3" t="s">
        <v>200</v>
      </c>
      <c r="E40" s="3" t="s">
        <v>200</v>
      </c>
      <c r="F40" s="3">
        <v>44.939749999999997</v>
      </c>
      <c r="G40" s="3" t="s">
        <v>200</v>
      </c>
      <c r="H40" s="3" t="s">
        <v>200</v>
      </c>
      <c r="I40" s="3" t="s">
        <v>200</v>
      </c>
      <c r="J40" s="3" t="s">
        <v>200</v>
      </c>
      <c r="K40" s="3" t="s">
        <v>200</v>
      </c>
      <c r="L40" s="3" t="s">
        <v>200</v>
      </c>
      <c r="M40" s="3" t="s">
        <v>200</v>
      </c>
      <c r="N40" s="3"/>
      <c r="O40" s="3"/>
    </row>
    <row r="41" spans="1:15" x14ac:dyDescent="0.25">
      <c r="A41" s="3" t="s">
        <v>222</v>
      </c>
      <c r="B41" s="3" t="s">
        <v>266</v>
      </c>
      <c r="C41" s="3" t="s">
        <v>200</v>
      </c>
      <c r="D41" s="3" t="s">
        <v>200</v>
      </c>
      <c r="E41" s="3" t="s">
        <v>200</v>
      </c>
      <c r="F41" s="3" t="s">
        <v>200</v>
      </c>
      <c r="G41" s="3" t="s">
        <v>200</v>
      </c>
      <c r="H41" s="3" t="s">
        <v>200</v>
      </c>
      <c r="I41" s="3">
        <v>16.268419999999999</v>
      </c>
      <c r="J41" s="3" t="s">
        <v>200</v>
      </c>
      <c r="K41" s="3" t="s">
        <v>200</v>
      </c>
      <c r="L41" s="3" t="s">
        <v>200</v>
      </c>
      <c r="M41" s="3" t="s">
        <v>200</v>
      </c>
      <c r="N41" s="3"/>
      <c r="O41" s="3"/>
    </row>
    <row r="42" spans="1:15" x14ac:dyDescent="0.25">
      <c r="A42" s="3" t="s">
        <v>222</v>
      </c>
      <c r="B42" s="3" t="s">
        <v>251</v>
      </c>
      <c r="C42" s="3" t="s">
        <v>200</v>
      </c>
      <c r="D42" s="3" t="s">
        <v>200</v>
      </c>
      <c r="E42" s="3" t="s">
        <v>200</v>
      </c>
      <c r="F42" s="3">
        <v>67.826130000000006</v>
      </c>
      <c r="G42" s="3" t="s">
        <v>200</v>
      </c>
      <c r="H42" s="3" t="s">
        <v>200</v>
      </c>
      <c r="I42" s="3" t="s">
        <v>200</v>
      </c>
      <c r="J42" s="3" t="s">
        <v>200</v>
      </c>
      <c r="K42" s="3">
        <v>69.406760000000006</v>
      </c>
      <c r="L42" s="3" t="s">
        <v>200</v>
      </c>
      <c r="M42" s="3" t="s">
        <v>200</v>
      </c>
      <c r="N42" s="3"/>
      <c r="O42" s="3"/>
    </row>
    <row r="43" spans="1:15" x14ac:dyDescent="0.25">
      <c r="A43" s="3" t="s">
        <v>222</v>
      </c>
      <c r="B43" s="3" t="s">
        <v>227</v>
      </c>
      <c r="C43" s="3">
        <v>62.304450000000003</v>
      </c>
      <c r="D43" s="3" t="s">
        <v>200</v>
      </c>
      <c r="E43" s="3" t="s">
        <v>200</v>
      </c>
      <c r="F43" s="3" t="s">
        <v>200</v>
      </c>
      <c r="G43" s="3" t="s">
        <v>200</v>
      </c>
      <c r="H43" s="3">
        <v>56.145679999999999</v>
      </c>
      <c r="I43" s="3" t="s">
        <v>200</v>
      </c>
      <c r="J43" s="3" t="s">
        <v>200</v>
      </c>
      <c r="K43" s="3" t="s">
        <v>200</v>
      </c>
      <c r="L43" s="3">
        <v>82.37567</v>
      </c>
      <c r="M43" s="3" t="s">
        <v>200</v>
      </c>
      <c r="N43" s="3"/>
      <c r="O43" s="3"/>
    </row>
    <row r="44" spans="1:15" x14ac:dyDescent="0.25">
      <c r="A44" s="3" t="s">
        <v>228</v>
      </c>
      <c r="B44" s="3" t="s">
        <v>229</v>
      </c>
      <c r="C44" s="3" t="s">
        <v>200</v>
      </c>
      <c r="D44" s="3">
        <v>64.367310000000003</v>
      </c>
      <c r="E44" s="3" t="s">
        <v>200</v>
      </c>
      <c r="F44" s="3" t="s">
        <v>200</v>
      </c>
      <c r="G44" s="3">
        <v>66.957660000000004</v>
      </c>
      <c r="H44" s="3" t="s">
        <v>200</v>
      </c>
      <c r="I44" s="3" t="s">
        <v>200</v>
      </c>
      <c r="J44" s="3" t="s">
        <v>200</v>
      </c>
      <c r="K44" s="3">
        <v>72.472719999999995</v>
      </c>
      <c r="L44" s="3" t="s">
        <v>200</v>
      </c>
      <c r="M44" s="3" t="s">
        <v>200</v>
      </c>
      <c r="N44" s="3"/>
      <c r="O44" s="3"/>
    </row>
    <row r="45" spans="1:15" x14ac:dyDescent="0.25">
      <c r="A45" s="3" t="s">
        <v>228</v>
      </c>
      <c r="B45" s="3" t="s">
        <v>230</v>
      </c>
      <c r="C45" s="3">
        <v>90.622799999999998</v>
      </c>
      <c r="D45" s="3" t="s">
        <v>200</v>
      </c>
      <c r="E45" s="3" t="s">
        <v>200</v>
      </c>
      <c r="F45" s="3" t="s">
        <v>200</v>
      </c>
      <c r="G45" s="3" t="s">
        <v>200</v>
      </c>
      <c r="H45" s="3" t="s">
        <v>200</v>
      </c>
      <c r="I45" s="3" t="s">
        <v>200</v>
      </c>
      <c r="J45" s="3" t="s">
        <v>200</v>
      </c>
      <c r="K45" s="3" t="s">
        <v>200</v>
      </c>
      <c r="L45" s="3" t="s">
        <v>200</v>
      </c>
      <c r="M45" s="3" t="s">
        <v>200</v>
      </c>
      <c r="N45" s="3"/>
      <c r="O45" s="3"/>
    </row>
    <row r="46" spans="1:15" x14ac:dyDescent="0.25">
      <c r="A46" s="3" t="s">
        <v>228</v>
      </c>
      <c r="B46" s="3" t="s">
        <v>232</v>
      </c>
      <c r="C46" s="3" t="s">
        <v>200</v>
      </c>
      <c r="D46" s="3" t="s">
        <v>200</v>
      </c>
      <c r="E46" s="3">
        <v>89.974400000000003</v>
      </c>
      <c r="F46" s="3" t="s">
        <v>200</v>
      </c>
      <c r="G46" s="3" t="s">
        <v>200</v>
      </c>
      <c r="H46" s="3" t="s">
        <v>200</v>
      </c>
      <c r="I46" s="3">
        <v>80.921779999999998</v>
      </c>
      <c r="J46" s="3" t="s">
        <v>200</v>
      </c>
      <c r="K46" s="3" t="s">
        <v>200</v>
      </c>
      <c r="L46" s="3" t="s">
        <v>200</v>
      </c>
      <c r="M46" s="3" t="s">
        <v>200</v>
      </c>
      <c r="N46" s="3"/>
      <c r="O46" s="3"/>
    </row>
    <row r="47" spans="1:15" x14ac:dyDescent="0.25">
      <c r="A47" s="3" t="s">
        <v>228</v>
      </c>
      <c r="B47" s="3" t="s">
        <v>233</v>
      </c>
      <c r="C47" s="3">
        <v>69.191109999999995</v>
      </c>
      <c r="D47" s="3" t="s">
        <v>200</v>
      </c>
      <c r="E47" s="3" t="s">
        <v>200</v>
      </c>
      <c r="F47" s="3">
        <v>71.283850000000001</v>
      </c>
      <c r="G47" s="3" t="s">
        <v>200</v>
      </c>
      <c r="H47" s="3" t="s">
        <v>200</v>
      </c>
      <c r="I47" s="3" t="s">
        <v>200</v>
      </c>
      <c r="J47" s="3" t="s">
        <v>200</v>
      </c>
      <c r="K47" s="3">
        <v>61.567169999999997</v>
      </c>
      <c r="L47" s="3" t="s">
        <v>200</v>
      </c>
      <c r="M47" s="3" t="s">
        <v>200</v>
      </c>
      <c r="N47" s="3"/>
      <c r="O47" s="3"/>
    </row>
    <row r="48" spans="1:15" x14ac:dyDescent="0.25">
      <c r="A48" s="3" t="s">
        <v>228</v>
      </c>
      <c r="B48" s="3" t="s">
        <v>234</v>
      </c>
      <c r="C48" s="3" t="s">
        <v>200</v>
      </c>
      <c r="D48" s="3" t="s">
        <v>200</v>
      </c>
      <c r="E48" s="3" t="s">
        <v>200</v>
      </c>
      <c r="F48" s="3" t="s">
        <v>200</v>
      </c>
      <c r="G48" s="3">
        <v>41.669339999999998</v>
      </c>
      <c r="H48" s="3" t="s">
        <v>200</v>
      </c>
      <c r="I48" s="3" t="s">
        <v>200</v>
      </c>
      <c r="J48" s="3" t="s">
        <v>200</v>
      </c>
      <c r="K48" s="3">
        <v>22.82368</v>
      </c>
      <c r="L48" s="3" t="s">
        <v>200</v>
      </c>
      <c r="M48" s="3" t="s">
        <v>200</v>
      </c>
      <c r="N48" s="3"/>
      <c r="O48" s="3"/>
    </row>
    <row r="49" spans="1:15" x14ac:dyDescent="0.25">
      <c r="A49" s="3" t="s">
        <v>228</v>
      </c>
      <c r="B49" s="3" t="s">
        <v>252</v>
      </c>
      <c r="C49" s="3" t="s">
        <v>200</v>
      </c>
      <c r="D49" s="3" t="s">
        <v>200</v>
      </c>
      <c r="E49" s="3">
        <v>89.760549999999995</v>
      </c>
      <c r="F49" s="3" t="s">
        <v>200</v>
      </c>
      <c r="G49" s="3" t="s">
        <v>200</v>
      </c>
      <c r="H49" s="3" t="s">
        <v>200</v>
      </c>
      <c r="I49" s="3">
        <v>87.51061</v>
      </c>
      <c r="J49" s="3" t="s">
        <v>200</v>
      </c>
      <c r="K49" s="3">
        <v>90.76831</v>
      </c>
      <c r="L49" s="3" t="s">
        <v>200</v>
      </c>
      <c r="M49" s="3" t="s">
        <v>200</v>
      </c>
      <c r="N49" s="3"/>
      <c r="O49" s="3"/>
    </row>
    <row r="50" spans="1:15" x14ac:dyDescent="0.25">
      <c r="A50" s="3" t="s">
        <v>228</v>
      </c>
      <c r="B50" s="3" t="s">
        <v>235</v>
      </c>
      <c r="C50" s="3" t="s">
        <v>200</v>
      </c>
      <c r="D50" s="3" t="s">
        <v>200</v>
      </c>
      <c r="E50" s="3" t="s">
        <v>200</v>
      </c>
      <c r="F50" s="3" t="s">
        <v>200</v>
      </c>
      <c r="G50" s="3">
        <v>48.63147</v>
      </c>
      <c r="H50" s="3" t="s">
        <v>200</v>
      </c>
      <c r="I50" s="3" t="s">
        <v>200</v>
      </c>
      <c r="J50" s="3" t="s">
        <v>200</v>
      </c>
      <c r="K50" s="3" t="s">
        <v>200</v>
      </c>
      <c r="L50" s="3" t="s">
        <v>200</v>
      </c>
      <c r="M50" s="3" t="s">
        <v>200</v>
      </c>
      <c r="N50" s="3"/>
      <c r="O50" s="3"/>
    </row>
    <row r="51" spans="1:15" x14ac:dyDescent="0.25">
      <c r="A51" s="3" t="s">
        <v>228</v>
      </c>
      <c r="B51" s="3" t="s">
        <v>236</v>
      </c>
      <c r="C51" s="3" t="s">
        <v>200</v>
      </c>
      <c r="D51" s="3" t="s">
        <v>200</v>
      </c>
      <c r="E51" s="3" t="s">
        <v>200</v>
      </c>
      <c r="F51" s="3">
        <v>47.593330000000002</v>
      </c>
      <c r="G51" s="3" t="s">
        <v>200</v>
      </c>
      <c r="H51" s="3" t="s">
        <v>200</v>
      </c>
      <c r="I51" s="3" t="s">
        <v>200</v>
      </c>
      <c r="J51" s="3" t="s">
        <v>200</v>
      </c>
      <c r="K51" s="3" t="s">
        <v>200</v>
      </c>
      <c r="L51" s="3" t="s">
        <v>200</v>
      </c>
      <c r="M51" s="3" t="s">
        <v>200</v>
      </c>
      <c r="N51" s="3"/>
      <c r="O51" s="3"/>
    </row>
    <row r="52" spans="1:15" x14ac:dyDescent="0.25">
      <c r="A52" s="3" t="s">
        <v>228</v>
      </c>
      <c r="B52" s="3" t="s">
        <v>237</v>
      </c>
      <c r="C52" s="3" t="s">
        <v>200</v>
      </c>
      <c r="D52" s="3" t="s">
        <v>200</v>
      </c>
      <c r="E52" s="3" t="s">
        <v>200</v>
      </c>
      <c r="F52" s="3">
        <v>78.788589999999999</v>
      </c>
      <c r="G52" s="3" t="s">
        <v>200</v>
      </c>
      <c r="H52" s="3">
        <v>81.486630000000005</v>
      </c>
      <c r="I52" s="3" t="s">
        <v>200</v>
      </c>
      <c r="J52" s="3" t="s">
        <v>200</v>
      </c>
      <c r="K52" s="3">
        <v>82.897260000000003</v>
      </c>
      <c r="L52" s="3" t="s">
        <v>200</v>
      </c>
      <c r="M52" s="3" t="s">
        <v>200</v>
      </c>
      <c r="N52" s="3"/>
      <c r="O52" s="3"/>
    </row>
    <row r="53" spans="1:15" x14ac:dyDescent="0.25">
      <c r="A53" s="3" t="s">
        <v>228</v>
      </c>
      <c r="B53" s="3" t="s">
        <v>238</v>
      </c>
      <c r="C53" s="3" t="s">
        <v>200</v>
      </c>
      <c r="D53" s="3" t="s">
        <v>200</v>
      </c>
      <c r="E53" s="3">
        <v>98.368359999999996</v>
      </c>
      <c r="F53" s="3" t="s">
        <v>200</v>
      </c>
      <c r="G53" s="3" t="s">
        <v>200</v>
      </c>
      <c r="H53" s="3" t="s">
        <v>200</v>
      </c>
      <c r="I53" s="3" t="s">
        <v>200</v>
      </c>
      <c r="J53" s="3" t="s">
        <v>200</v>
      </c>
      <c r="K53" s="3" t="s">
        <v>200</v>
      </c>
      <c r="L53" s="3" t="s">
        <v>200</v>
      </c>
      <c r="M53" s="3" t="s">
        <v>200</v>
      </c>
      <c r="N53" s="3"/>
      <c r="O53" s="3"/>
    </row>
    <row r="54" spans="1:15" x14ac:dyDescent="0.25">
      <c r="A54" s="3" t="s">
        <v>228</v>
      </c>
      <c r="B54" s="3" t="s">
        <v>253</v>
      </c>
      <c r="C54" s="3" t="s">
        <v>200</v>
      </c>
      <c r="D54" s="3">
        <v>39.81494</v>
      </c>
      <c r="E54" s="3" t="s">
        <v>200</v>
      </c>
      <c r="F54" s="3">
        <v>65.915450000000007</v>
      </c>
      <c r="G54" s="3" t="s">
        <v>200</v>
      </c>
      <c r="H54" s="3" t="s">
        <v>200</v>
      </c>
      <c r="I54" s="3">
        <v>63.335439999999998</v>
      </c>
      <c r="J54" s="3" t="s">
        <v>200</v>
      </c>
      <c r="K54" s="3">
        <v>56.446680000000001</v>
      </c>
      <c r="L54" s="3" t="s">
        <v>200</v>
      </c>
      <c r="M54" s="3" t="s">
        <v>200</v>
      </c>
      <c r="N54" s="3"/>
      <c r="O54" s="3"/>
    </row>
    <row r="55" spans="1:15" x14ac:dyDescent="0.25">
      <c r="A55" s="3" t="s">
        <v>228</v>
      </c>
      <c r="B55" s="3" t="s">
        <v>239</v>
      </c>
      <c r="C55" s="3" t="s">
        <v>200</v>
      </c>
      <c r="D55" s="3">
        <v>75.705600000000004</v>
      </c>
      <c r="E55" s="3" t="s">
        <v>200</v>
      </c>
      <c r="F55" s="3" t="s">
        <v>200</v>
      </c>
      <c r="G55" s="3" t="s">
        <v>200</v>
      </c>
      <c r="H55" s="3" t="s">
        <v>200</v>
      </c>
      <c r="I55" s="3">
        <v>66.684280000000001</v>
      </c>
      <c r="J55" s="3">
        <v>70.081469999999996</v>
      </c>
      <c r="K55" s="3" t="s">
        <v>200</v>
      </c>
      <c r="L55" s="3" t="s">
        <v>200</v>
      </c>
      <c r="M55" s="3" t="s">
        <v>200</v>
      </c>
      <c r="N55" s="3"/>
      <c r="O55" s="3"/>
    </row>
    <row r="56" spans="1:15" x14ac:dyDescent="0.25">
      <c r="A56" s="3" t="s">
        <v>228</v>
      </c>
      <c r="B56" s="3" t="s">
        <v>240</v>
      </c>
      <c r="C56" s="3" t="s">
        <v>200</v>
      </c>
      <c r="D56" s="3" t="s">
        <v>200</v>
      </c>
      <c r="E56" s="3" t="s">
        <v>200</v>
      </c>
      <c r="F56" s="3">
        <v>56.707799999999999</v>
      </c>
      <c r="G56" s="3" t="s">
        <v>200</v>
      </c>
      <c r="H56" s="3" t="s">
        <v>200</v>
      </c>
      <c r="I56" s="3" t="s">
        <v>200</v>
      </c>
      <c r="J56" s="3">
        <v>60.087470000000003</v>
      </c>
      <c r="K56" s="3" t="s">
        <v>200</v>
      </c>
      <c r="L56" s="3" t="s">
        <v>200</v>
      </c>
      <c r="M56" s="3" t="s">
        <v>200</v>
      </c>
      <c r="N56" s="3"/>
      <c r="O56" s="3"/>
    </row>
    <row r="57" spans="1:15" x14ac:dyDescent="0.25">
      <c r="A57" s="3" t="s">
        <v>228</v>
      </c>
      <c r="B57" s="3" t="s">
        <v>241</v>
      </c>
      <c r="C57" s="3">
        <v>51.190600000000003</v>
      </c>
      <c r="D57" s="3" t="s">
        <v>200</v>
      </c>
      <c r="E57" s="3" t="s">
        <v>200</v>
      </c>
      <c r="F57" s="3" t="s">
        <v>200</v>
      </c>
      <c r="G57" s="3">
        <v>50.345489999999998</v>
      </c>
      <c r="H57" s="3" t="s">
        <v>200</v>
      </c>
      <c r="I57" s="3" t="s">
        <v>200</v>
      </c>
      <c r="J57" s="3">
        <v>42.720999999999997</v>
      </c>
      <c r="K57" s="3" t="s">
        <v>200</v>
      </c>
      <c r="L57" s="3" t="s">
        <v>200</v>
      </c>
      <c r="M57" s="3" t="s">
        <v>200</v>
      </c>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178</v>
      </c>
    </row>
    <row r="4" spans="1:15" x14ac:dyDescent="0.25">
      <c r="A4" t="s">
        <v>179</v>
      </c>
    </row>
    <row r="5" spans="1:15" ht="21" x14ac:dyDescent="0.35">
      <c r="A5" s="7" t="s">
        <v>180</v>
      </c>
    </row>
    <row r="6" spans="1:15" x14ac:dyDescent="0.25">
      <c r="A6" t="s">
        <v>181</v>
      </c>
    </row>
    <row r="7" spans="1:15" x14ac:dyDescent="0.25">
      <c r="A7" t="s">
        <v>182</v>
      </c>
    </row>
    <row r="8" spans="1:15" x14ac:dyDescent="0.25">
      <c r="A8" t="s">
        <v>183</v>
      </c>
    </row>
    <row r="9" spans="1:15" x14ac:dyDescent="0.25">
      <c r="A9" t="s">
        <v>258</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t="s">
        <v>200</v>
      </c>
      <c r="H14" s="3">
        <v>100</v>
      </c>
      <c r="I14" s="3" t="s">
        <v>200</v>
      </c>
      <c r="J14" s="3">
        <v>100</v>
      </c>
      <c r="K14" s="3">
        <v>100</v>
      </c>
      <c r="L14" s="3">
        <v>58.326120000000003</v>
      </c>
      <c r="M14" s="3" t="s">
        <v>200</v>
      </c>
      <c r="N14" s="3"/>
      <c r="O14" s="3"/>
    </row>
    <row r="15" spans="1:15" x14ac:dyDescent="0.25">
      <c r="A15" s="3" t="s">
        <v>198</v>
      </c>
      <c r="B15" s="3" t="s">
        <v>201</v>
      </c>
      <c r="C15" s="3" t="s">
        <v>200</v>
      </c>
      <c r="D15" s="3" t="s">
        <v>200</v>
      </c>
      <c r="E15" s="3" t="s">
        <v>200</v>
      </c>
      <c r="F15" s="3">
        <v>40.122619999999998</v>
      </c>
      <c r="G15" s="3" t="s">
        <v>200</v>
      </c>
      <c r="H15" s="3">
        <v>59.103839999999998</v>
      </c>
      <c r="I15" s="3" t="s">
        <v>200</v>
      </c>
      <c r="J15" s="3" t="s">
        <v>200</v>
      </c>
      <c r="K15" s="3" t="s">
        <v>200</v>
      </c>
      <c r="L15" s="3" t="s">
        <v>200</v>
      </c>
      <c r="M15" s="3" t="s">
        <v>200</v>
      </c>
      <c r="N15" s="3"/>
      <c r="O15" s="3"/>
    </row>
    <row r="16" spans="1:15" x14ac:dyDescent="0.25">
      <c r="A16" s="3" t="s">
        <v>198</v>
      </c>
      <c r="B16" s="3" t="s">
        <v>202</v>
      </c>
      <c r="C16" s="3" t="s">
        <v>200</v>
      </c>
      <c r="D16" s="3" t="s">
        <v>200</v>
      </c>
      <c r="E16" s="3" t="s">
        <v>200</v>
      </c>
      <c r="F16" s="3" t="s">
        <v>200</v>
      </c>
      <c r="G16" s="3" t="s">
        <v>200</v>
      </c>
      <c r="H16" s="3">
        <v>36.406930000000003</v>
      </c>
      <c r="I16" s="3">
        <v>40.024140000000003</v>
      </c>
      <c r="J16" s="3" t="s">
        <v>200</v>
      </c>
      <c r="K16" s="3" t="s">
        <v>200</v>
      </c>
      <c r="L16" s="3" t="s">
        <v>200</v>
      </c>
      <c r="M16" s="3" t="s">
        <v>200</v>
      </c>
      <c r="N16" s="3"/>
      <c r="O16" s="3"/>
    </row>
    <row r="17" spans="1:15" x14ac:dyDescent="0.25">
      <c r="A17" s="3" t="s">
        <v>198</v>
      </c>
      <c r="B17" s="3" t="s">
        <v>203</v>
      </c>
      <c r="C17" s="3" t="s">
        <v>200</v>
      </c>
      <c r="D17" s="3" t="s">
        <v>200</v>
      </c>
      <c r="E17" s="3">
        <v>99.256510000000006</v>
      </c>
      <c r="F17" s="3" t="s">
        <v>200</v>
      </c>
      <c r="G17" s="3" t="s">
        <v>200</v>
      </c>
      <c r="H17" s="3" t="s">
        <v>200</v>
      </c>
      <c r="I17" s="3" t="s">
        <v>200</v>
      </c>
      <c r="J17" s="3" t="s">
        <v>200</v>
      </c>
      <c r="K17" s="3" t="s">
        <v>200</v>
      </c>
      <c r="L17" s="3" t="s">
        <v>200</v>
      </c>
      <c r="M17" s="3" t="s">
        <v>200</v>
      </c>
      <c r="N17" s="3"/>
      <c r="O17" s="3"/>
    </row>
    <row r="18" spans="1:15" x14ac:dyDescent="0.25">
      <c r="A18" s="3" t="s">
        <v>198</v>
      </c>
      <c r="B18" s="3" t="s">
        <v>205</v>
      </c>
      <c r="C18" s="3" t="s">
        <v>200</v>
      </c>
      <c r="D18" s="3" t="s">
        <v>200</v>
      </c>
      <c r="E18" s="3" t="s">
        <v>200</v>
      </c>
      <c r="F18" s="3" t="s">
        <v>200</v>
      </c>
      <c r="G18" s="3" t="s">
        <v>200</v>
      </c>
      <c r="H18" s="3">
        <v>11.063829999999999</v>
      </c>
      <c r="I18" s="3" t="s">
        <v>200</v>
      </c>
      <c r="J18" s="3" t="s">
        <v>200</v>
      </c>
      <c r="K18" s="3" t="s">
        <v>200</v>
      </c>
      <c r="L18" s="3" t="s">
        <v>200</v>
      </c>
      <c r="M18" s="3" t="s">
        <v>200</v>
      </c>
      <c r="N18" s="3"/>
      <c r="O18" s="3"/>
    </row>
    <row r="19" spans="1:15" x14ac:dyDescent="0.25">
      <c r="A19" s="3" t="s">
        <v>198</v>
      </c>
      <c r="B19" s="3" t="s">
        <v>206</v>
      </c>
      <c r="C19" s="3" t="s">
        <v>200</v>
      </c>
      <c r="D19" s="3">
        <v>41.747570000000003</v>
      </c>
      <c r="E19" s="3">
        <v>37.226280000000003</v>
      </c>
      <c r="F19" s="3" t="s">
        <v>200</v>
      </c>
      <c r="G19" s="3" t="s">
        <v>200</v>
      </c>
      <c r="H19" s="3" t="s">
        <v>200</v>
      </c>
      <c r="I19" s="3">
        <v>18.05556</v>
      </c>
      <c r="J19" s="3" t="s">
        <v>200</v>
      </c>
      <c r="K19" s="3" t="s">
        <v>200</v>
      </c>
      <c r="L19" s="3" t="s">
        <v>200</v>
      </c>
      <c r="M19" s="3" t="s">
        <v>200</v>
      </c>
      <c r="N19" s="3"/>
      <c r="O19" s="3"/>
    </row>
    <row r="20" spans="1:15" x14ac:dyDescent="0.25">
      <c r="A20" s="3" t="s">
        <v>207</v>
      </c>
      <c r="B20" s="3" t="s">
        <v>208</v>
      </c>
      <c r="C20" s="3" t="s">
        <v>200</v>
      </c>
      <c r="D20" s="3">
        <v>59.852220000000003</v>
      </c>
      <c r="E20" s="3" t="s">
        <v>200</v>
      </c>
      <c r="F20" s="3" t="s">
        <v>200</v>
      </c>
      <c r="G20" s="3" t="s">
        <v>200</v>
      </c>
      <c r="H20" s="3" t="s">
        <v>200</v>
      </c>
      <c r="I20" s="3" t="s">
        <v>200</v>
      </c>
      <c r="J20" s="3" t="s">
        <v>200</v>
      </c>
      <c r="K20" s="3" t="s">
        <v>200</v>
      </c>
      <c r="L20" s="3" t="s">
        <v>200</v>
      </c>
      <c r="M20" s="3" t="s">
        <v>200</v>
      </c>
      <c r="N20" s="3"/>
      <c r="O20" s="3"/>
    </row>
    <row r="21" spans="1:15" x14ac:dyDescent="0.25">
      <c r="A21" s="3" t="s">
        <v>207</v>
      </c>
      <c r="B21" s="3" t="s">
        <v>245</v>
      </c>
      <c r="C21" s="3" t="s">
        <v>200</v>
      </c>
      <c r="D21" s="3">
        <v>100</v>
      </c>
      <c r="E21" s="3" t="s">
        <v>200</v>
      </c>
      <c r="F21" s="3" t="s">
        <v>200</v>
      </c>
      <c r="G21" s="3" t="s">
        <v>200</v>
      </c>
      <c r="H21" s="3">
        <v>100</v>
      </c>
      <c r="I21" s="3" t="s">
        <v>200</v>
      </c>
      <c r="J21" s="3" t="s">
        <v>200</v>
      </c>
      <c r="K21" s="3" t="s">
        <v>200</v>
      </c>
      <c r="L21" s="3" t="s">
        <v>200</v>
      </c>
      <c r="M21" s="3" t="s">
        <v>200</v>
      </c>
      <c r="N21" s="3"/>
      <c r="O21" s="3"/>
    </row>
    <row r="22" spans="1:15" x14ac:dyDescent="0.25">
      <c r="A22" s="3" t="s">
        <v>207</v>
      </c>
      <c r="B22" s="3" t="s">
        <v>209</v>
      </c>
      <c r="C22" s="3">
        <v>73.402060000000006</v>
      </c>
      <c r="D22" s="3">
        <v>78.947370000000006</v>
      </c>
      <c r="E22" s="3">
        <v>85.443039999999996</v>
      </c>
      <c r="F22" s="3">
        <v>88.988100000000003</v>
      </c>
      <c r="G22" s="3" t="s">
        <v>200</v>
      </c>
      <c r="H22" s="3" t="s">
        <v>200</v>
      </c>
      <c r="I22" s="3" t="s">
        <v>200</v>
      </c>
      <c r="J22" s="3" t="s">
        <v>200</v>
      </c>
      <c r="K22" s="3" t="s">
        <v>200</v>
      </c>
      <c r="L22" s="3" t="s">
        <v>200</v>
      </c>
      <c r="M22" s="3" t="s">
        <v>200</v>
      </c>
      <c r="N22" s="3"/>
      <c r="O22" s="3"/>
    </row>
    <row r="23" spans="1:15" x14ac:dyDescent="0.25">
      <c r="A23" s="3" t="s">
        <v>207</v>
      </c>
      <c r="B23" s="3" t="s">
        <v>257</v>
      </c>
      <c r="C23" s="3">
        <v>48.174619999999997</v>
      </c>
      <c r="D23" s="3">
        <v>52.791919999999998</v>
      </c>
      <c r="E23" s="3" t="s">
        <v>200</v>
      </c>
      <c r="F23" s="3" t="s">
        <v>200</v>
      </c>
      <c r="G23" s="3" t="s">
        <v>200</v>
      </c>
      <c r="H23" s="3" t="s">
        <v>200</v>
      </c>
      <c r="I23" s="3" t="s">
        <v>200</v>
      </c>
      <c r="J23" s="3" t="s">
        <v>200</v>
      </c>
      <c r="K23" s="3" t="s">
        <v>200</v>
      </c>
      <c r="L23" s="3" t="s">
        <v>200</v>
      </c>
      <c r="M23" s="3" t="s">
        <v>200</v>
      </c>
      <c r="N23" s="3"/>
      <c r="O23" s="3"/>
    </row>
    <row r="24" spans="1:15" x14ac:dyDescent="0.25">
      <c r="A24" s="3" t="s">
        <v>207</v>
      </c>
      <c r="B24" s="3" t="s">
        <v>211</v>
      </c>
      <c r="C24" s="3" t="s">
        <v>200</v>
      </c>
      <c r="D24" s="3" t="s">
        <v>200</v>
      </c>
      <c r="E24" s="3" t="s">
        <v>200</v>
      </c>
      <c r="F24" s="3" t="s">
        <v>200</v>
      </c>
      <c r="G24" s="3">
        <v>24.026900000000001</v>
      </c>
      <c r="H24" s="3" t="s">
        <v>200</v>
      </c>
      <c r="I24" s="3" t="s">
        <v>200</v>
      </c>
      <c r="J24" s="3">
        <v>24.885149999999999</v>
      </c>
      <c r="K24" s="3">
        <v>26.60821</v>
      </c>
      <c r="L24" s="3" t="s">
        <v>200</v>
      </c>
      <c r="M24" s="3" t="s">
        <v>200</v>
      </c>
      <c r="N24" s="3"/>
      <c r="O24" s="3"/>
    </row>
    <row r="25" spans="1:15" x14ac:dyDescent="0.25">
      <c r="A25" s="3" t="s">
        <v>207</v>
      </c>
      <c r="B25" s="3" t="s">
        <v>213</v>
      </c>
      <c r="C25" s="3" t="s">
        <v>200</v>
      </c>
      <c r="D25" s="3" t="s">
        <v>200</v>
      </c>
      <c r="E25" s="3" t="s">
        <v>200</v>
      </c>
      <c r="F25" s="3" t="s">
        <v>200</v>
      </c>
      <c r="G25" s="3" t="s">
        <v>200</v>
      </c>
      <c r="H25" s="3" t="s">
        <v>200</v>
      </c>
      <c r="I25" s="3" t="s">
        <v>200</v>
      </c>
      <c r="J25" s="3">
        <v>55.872889999999998</v>
      </c>
      <c r="K25" s="3">
        <v>67.586889999999997</v>
      </c>
      <c r="L25" s="3" t="s">
        <v>200</v>
      </c>
      <c r="M25" s="3" t="s">
        <v>200</v>
      </c>
      <c r="N25" s="3"/>
      <c r="O25" s="3"/>
    </row>
    <row r="26" spans="1:15" x14ac:dyDescent="0.25">
      <c r="A26" s="3" t="s">
        <v>218</v>
      </c>
      <c r="B26" s="3" t="s">
        <v>219</v>
      </c>
      <c r="C26" s="3" t="s">
        <v>200</v>
      </c>
      <c r="D26" s="3" t="s">
        <v>200</v>
      </c>
      <c r="E26" s="3" t="s">
        <v>200</v>
      </c>
      <c r="F26" s="3" t="s">
        <v>200</v>
      </c>
      <c r="G26" s="3" t="s">
        <v>200</v>
      </c>
      <c r="H26" s="3" t="s">
        <v>200</v>
      </c>
      <c r="I26" s="3">
        <v>73.979529999999997</v>
      </c>
      <c r="J26" s="3" t="s">
        <v>200</v>
      </c>
      <c r="K26" s="3">
        <v>85.396659999999997</v>
      </c>
      <c r="L26" s="3">
        <v>86.159570000000002</v>
      </c>
      <c r="M26" s="3" t="s">
        <v>200</v>
      </c>
      <c r="N26" s="3"/>
      <c r="O26" s="3"/>
    </row>
    <row r="27" spans="1:15" x14ac:dyDescent="0.25">
      <c r="A27" s="3" t="s">
        <v>218</v>
      </c>
      <c r="B27" s="3" t="s">
        <v>247</v>
      </c>
      <c r="C27" s="3" t="s">
        <v>200</v>
      </c>
      <c r="D27" s="3">
        <v>100</v>
      </c>
      <c r="E27" s="3" t="s">
        <v>200</v>
      </c>
      <c r="F27" s="3" t="s">
        <v>200</v>
      </c>
      <c r="G27" s="3">
        <v>100</v>
      </c>
      <c r="H27" s="3">
        <v>100</v>
      </c>
      <c r="I27" s="3" t="s">
        <v>200</v>
      </c>
      <c r="J27" s="3" t="s">
        <v>200</v>
      </c>
      <c r="K27" s="3" t="s">
        <v>200</v>
      </c>
      <c r="L27" s="3">
        <v>84.528300000000002</v>
      </c>
      <c r="M27" s="3" t="s">
        <v>200</v>
      </c>
      <c r="N27" s="3"/>
      <c r="O27" s="3"/>
    </row>
    <row r="28" spans="1:15" x14ac:dyDescent="0.25">
      <c r="A28" s="3" t="s">
        <v>218</v>
      </c>
      <c r="B28" s="3" t="s">
        <v>220</v>
      </c>
      <c r="C28" s="3" t="s">
        <v>200</v>
      </c>
      <c r="D28" s="3" t="s">
        <v>200</v>
      </c>
      <c r="E28" s="3" t="s">
        <v>200</v>
      </c>
      <c r="F28" s="3" t="s">
        <v>200</v>
      </c>
      <c r="G28" s="3" t="s">
        <v>200</v>
      </c>
      <c r="H28" s="3" t="s">
        <v>200</v>
      </c>
      <c r="I28" s="3" t="s">
        <v>200</v>
      </c>
      <c r="J28" s="3">
        <v>100</v>
      </c>
      <c r="K28" s="3">
        <v>100</v>
      </c>
      <c r="L28" s="3">
        <v>100</v>
      </c>
      <c r="M28" s="3" t="s">
        <v>200</v>
      </c>
      <c r="N28" s="3"/>
      <c r="O28" s="3"/>
    </row>
    <row r="29" spans="1:15" x14ac:dyDescent="0.25">
      <c r="A29" s="3" t="s">
        <v>218</v>
      </c>
      <c r="B29" s="3" t="s">
        <v>221</v>
      </c>
      <c r="C29" s="3" t="s">
        <v>200</v>
      </c>
      <c r="D29" s="3" t="s">
        <v>200</v>
      </c>
      <c r="E29" s="3" t="s">
        <v>200</v>
      </c>
      <c r="F29" s="3" t="s">
        <v>200</v>
      </c>
      <c r="G29" s="3" t="s">
        <v>200</v>
      </c>
      <c r="H29" s="3" t="s">
        <v>200</v>
      </c>
      <c r="I29" s="3" t="s">
        <v>200</v>
      </c>
      <c r="J29" s="3">
        <v>100</v>
      </c>
      <c r="K29" s="3">
        <v>100</v>
      </c>
      <c r="L29" s="3" t="s">
        <v>200</v>
      </c>
      <c r="M29" s="3" t="s">
        <v>200</v>
      </c>
      <c r="N29" s="3"/>
      <c r="O29" s="3"/>
    </row>
    <row r="30" spans="1:15" x14ac:dyDescent="0.25">
      <c r="A30" s="3" t="s">
        <v>222</v>
      </c>
      <c r="B30" s="3" t="s">
        <v>223</v>
      </c>
      <c r="C30" s="3" t="s">
        <v>200</v>
      </c>
      <c r="D30" s="3" t="s">
        <v>200</v>
      </c>
      <c r="E30" s="3" t="s">
        <v>200</v>
      </c>
      <c r="F30" s="3" t="s">
        <v>200</v>
      </c>
      <c r="G30" s="3" t="s">
        <v>200</v>
      </c>
      <c r="H30" s="3">
        <v>59.439369999999997</v>
      </c>
      <c r="I30" s="3" t="s">
        <v>200</v>
      </c>
      <c r="J30" s="3" t="s">
        <v>200</v>
      </c>
      <c r="K30" s="3" t="s">
        <v>200</v>
      </c>
      <c r="L30" s="3" t="s">
        <v>200</v>
      </c>
      <c r="M30" s="3" t="s">
        <v>200</v>
      </c>
      <c r="N30" s="3"/>
      <c r="O30" s="3"/>
    </row>
    <row r="31" spans="1:15" x14ac:dyDescent="0.25">
      <c r="A31" s="3" t="s">
        <v>222</v>
      </c>
      <c r="B31" s="3" t="s">
        <v>249</v>
      </c>
      <c r="C31" s="3" t="s">
        <v>200</v>
      </c>
      <c r="D31" s="3" t="s">
        <v>200</v>
      </c>
      <c r="E31" s="3" t="s">
        <v>200</v>
      </c>
      <c r="F31" s="3">
        <v>88.734610000000004</v>
      </c>
      <c r="G31" s="3" t="s">
        <v>200</v>
      </c>
      <c r="H31" s="3" t="s">
        <v>200</v>
      </c>
      <c r="I31" s="3" t="s">
        <v>200</v>
      </c>
      <c r="J31" s="3" t="s">
        <v>200</v>
      </c>
      <c r="K31" s="3" t="s">
        <v>200</v>
      </c>
      <c r="L31" s="3" t="s">
        <v>200</v>
      </c>
      <c r="M31" s="3" t="s">
        <v>200</v>
      </c>
      <c r="N31" s="3"/>
      <c r="O31" s="3"/>
    </row>
    <row r="32" spans="1:15" x14ac:dyDescent="0.25">
      <c r="A32" s="3" t="s">
        <v>222</v>
      </c>
      <c r="B32" s="3" t="s">
        <v>251</v>
      </c>
      <c r="C32" s="3" t="s">
        <v>200</v>
      </c>
      <c r="D32" s="3" t="s">
        <v>200</v>
      </c>
      <c r="E32" s="3">
        <v>95.545079999999999</v>
      </c>
      <c r="F32" s="3" t="s">
        <v>200</v>
      </c>
      <c r="G32" s="3" t="s">
        <v>200</v>
      </c>
      <c r="H32" s="3" t="s">
        <v>200</v>
      </c>
      <c r="I32" s="3" t="s">
        <v>200</v>
      </c>
      <c r="J32" s="3" t="s">
        <v>200</v>
      </c>
      <c r="K32" s="3" t="s">
        <v>200</v>
      </c>
      <c r="L32" s="3" t="s">
        <v>200</v>
      </c>
      <c r="M32" s="3" t="s">
        <v>200</v>
      </c>
      <c r="N32" s="3"/>
      <c r="O32" s="3"/>
    </row>
    <row r="33" spans="1:15" x14ac:dyDescent="0.25">
      <c r="A33" s="3" t="s">
        <v>228</v>
      </c>
      <c r="B33" s="3" t="s">
        <v>230</v>
      </c>
      <c r="C33" s="3" t="s">
        <v>200</v>
      </c>
      <c r="D33" s="3" t="s">
        <v>200</v>
      </c>
      <c r="E33" s="3" t="s">
        <v>200</v>
      </c>
      <c r="F33" s="3" t="s">
        <v>200</v>
      </c>
      <c r="G33" s="3" t="s">
        <v>200</v>
      </c>
      <c r="H33" s="3" t="s">
        <v>200</v>
      </c>
      <c r="I33" s="3" t="s">
        <v>200</v>
      </c>
      <c r="J33" s="3">
        <v>57.798819999999999</v>
      </c>
      <c r="K33" s="3">
        <v>60.041409999999999</v>
      </c>
      <c r="L33" s="3">
        <v>60.70205</v>
      </c>
      <c r="M33" s="3" t="s">
        <v>200</v>
      </c>
      <c r="N33" s="3"/>
      <c r="O33" s="3"/>
    </row>
    <row r="34" spans="1:15" x14ac:dyDescent="0.25">
      <c r="A34" s="3" t="s">
        <v>228</v>
      </c>
      <c r="B34" s="3" t="s">
        <v>231</v>
      </c>
      <c r="C34" s="3">
        <v>74.238879999999995</v>
      </c>
      <c r="D34" s="3" t="s">
        <v>200</v>
      </c>
      <c r="E34" s="3">
        <v>80.989879999999999</v>
      </c>
      <c r="F34" s="3" t="s">
        <v>200</v>
      </c>
      <c r="G34" s="3">
        <v>84.171909999999997</v>
      </c>
      <c r="H34" s="3" t="s">
        <v>200</v>
      </c>
      <c r="I34" s="3" t="s">
        <v>200</v>
      </c>
      <c r="J34" s="3">
        <v>95.908180000000002</v>
      </c>
      <c r="K34" s="3">
        <v>97.250510000000006</v>
      </c>
      <c r="L34" s="3" t="s">
        <v>200</v>
      </c>
      <c r="M34" s="3" t="s">
        <v>200</v>
      </c>
      <c r="N34" s="3"/>
      <c r="O34" s="3"/>
    </row>
    <row r="35" spans="1:15" x14ac:dyDescent="0.25">
      <c r="A35" s="3" t="s">
        <v>228</v>
      </c>
      <c r="B35" s="3" t="s">
        <v>233</v>
      </c>
      <c r="C35" s="3" t="s">
        <v>200</v>
      </c>
      <c r="D35" s="3">
        <v>89.378240000000005</v>
      </c>
      <c r="E35" s="3">
        <v>79.055440000000004</v>
      </c>
      <c r="F35" s="3">
        <v>87.065640000000002</v>
      </c>
      <c r="G35" s="3">
        <v>93.596990000000005</v>
      </c>
      <c r="H35" s="3">
        <v>90.081519999999998</v>
      </c>
      <c r="I35" s="3" t="s">
        <v>200</v>
      </c>
      <c r="J35" s="3">
        <v>91.277259999999998</v>
      </c>
      <c r="K35" s="3">
        <v>100</v>
      </c>
      <c r="L35" s="3">
        <v>95.943950000000001</v>
      </c>
      <c r="M35" s="3" t="s">
        <v>200</v>
      </c>
      <c r="N35" s="3"/>
      <c r="O35" s="3"/>
    </row>
    <row r="36" spans="1:15" x14ac:dyDescent="0.25">
      <c r="A36" s="3" t="s">
        <v>228</v>
      </c>
      <c r="B36" s="3" t="s">
        <v>234</v>
      </c>
      <c r="C36" s="3">
        <v>80.362020000000001</v>
      </c>
      <c r="D36" s="3">
        <v>80.362750000000005</v>
      </c>
      <c r="E36" s="3" t="s">
        <v>200</v>
      </c>
      <c r="F36" s="3">
        <v>82.011359999999996</v>
      </c>
      <c r="G36" s="3">
        <v>81.197450000000003</v>
      </c>
      <c r="H36" s="3">
        <v>81.24212</v>
      </c>
      <c r="I36" s="3">
        <v>81.903930000000003</v>
      </c>
      <c r="J36" s="3">
        <v>80.181430000000006</v>
      </c>
      <c r="K36" s="3">
        <v>81.662440000000004</v>
      </c>
      <c r="L36" s="3" t="s">
        <v>200</v>
      </c>
      <c r="M36" s="3" t="s">
        <v>200</v>
      </c>
      <c r="N36" s="3"/>
      <c r="O36" s="3"/>
    </row>
    <row r="37" spans="1:15" x14ac:dyDescent="0.25">
      <c r="A37" s="3" t="s">
        <v>228</v>
      </c>
      <c r="B37" s="3" t="s">
        <v>236</v>
      </c>
      <c r="C37" s="3" t="s">
        <v>200</v>
      </c>
      <c r="D37" s="3">
        <v>61.618259999999999</v>
      </c>
      <c r="E37" s="3" t="s">
        <v>200</v>
      </c>
      <c r="F37" s="3" t="s">
        <v>200</v>
      </c>
      <c r="G37" s="3">
        <v>62.244900000000001</v>
      </c>
      <c r="H37" s="3">
        <v>61.622810000000001</v>
      </c>
      <c r="I37" s="3" t="s">
        <v>200</v>
      </c>
      <c r="J37" s="3" t="s">
        <v>200</v>
      </c>
      <c r="K37" s="3" t="s">
        <v>200</v>
      </c>
      <c r="L37" s="3" t="s">
        <v>200</v>
      </c>
      <c r="M37" s="3" t="s">
        <v>200</v>
      </c>
      <c r="N37" s="3"/>
      <c r="O37" s="3"/>
    </row>
    <row r="38" spans="1:15" x14ac:dyDescent="0.25">
      <c r="A38" s="3" t="s">
        <v>228</v>
      </c>
      <c r="B38" s="3" t="s">
        <v>237</v>
      </c>
      <c r="C38" s="3" t="s">
        <v>200</v>
      </c>
      <c r="D38" s="3">
        <v>84.509200000000007</v>
      </c>
      <c r="E38" s="3" t="s">
        <v>200</v>
      </c>
      <c r="F38" s="3" t="s">
        <v>200</v>
      </c>
      <c r="G38" s="3" t="s">
        <v>200</v>
      </c>
      <c r="H38" s="3" t="s">
        <v>200</v>
      </c>
      <c r="I38" s="3" t="s">
        <v>200</v>
      </c>
      <c r="J38" s="3" t="s">
        <v>200</v>
      </c>
      <c r="K38" s="3">
        <v>63.893380000000001</v>
      </c>
      <c r="L38" s="3" t="s">
        <v>200</v>
      </c>
      <c r="M38" s="3" t="s">
        <v>200</v>
      </c>
      <c r="N38" s="3"/>
      <c r="O38" s="3"/>
    </row>
    <row r="39" spans="1:15" x14ac:dyDescent="0.25">
      <c r="A39" s="3" t="s">
        <v>228</v>
      </c>
      <c r="B39" s="3" t="s">
        <v>238</v>
      </c>
      <c r="C39" s="3">
        <v>14.805020000000001</v>
      </c>
      <c r="D39" s="3" t="s">
        <v>200</v>
      </c>
      <c r="E39" s="3" t="s">
        <v>200</v>
      </c>
      <c r="F39" s="3" t="s">
        <v>200</v>
      </c>
      <c r="G39" s="3" t="s">
        <v>200</v>
      </c>
      <c r="H39" s="3" t="s">
        <v>200</v>
      </c>
      <c r="I39" s="3" t="s">
        <v>200</v>
      </c>
      <c r="J39" s="3" t="s">
        <v>200</v>
      </c>
      <c r="K39" s="3" t="s">
        <v>200</v>
      </c>
      <c r="L39" s="3" t="s">
        <v>200</v>
      </c>
      <c r="M39" s="3" t="s">
        <v>200</v>
      </c>
      <c r="N39" s="3"/>
      <c r="O39" s="3"/>
    </row>
    <row r="40" spans="1:15" x14ac:dyDescent="0.25">
      <c r="A40" s="3" t="s">
        <v>228</v>
      </c>
      <c r="B40" s="3" t="s">
        <v>253</v>
      </c>
      <c r="C40" s="3">
        <v>85.661330000000007</v>
      </c>
      <c r="D40" s="3" t="s">
        <v>200</v>
      </c>
      <c r="E40" s="3" t="s">
        <v>200</v>
      </c>
      <c r="F40" s="3" t="s">
        <v>200</v>
      </c>
      <c r="G40" s="3" t="s">
        <v>200</v>
      </c>
      <c r="H40" s="3" t="s">
        <v>200</v>
      </c>
      <c r="I40" s="3" t="s">
        <v>200</v>
      </c>
      <c r="J40" s="3" t="s">
        <v>200</v>
      </c>
      <c r="K40" s="3" t="s">
        <v>200</v>
      </c>
      <c r="L40" s="3" t="s">
        <v>200</v>
      </c>
      <c r="M40" s="3" t="s">
        <v>200</v>
      </c>
      <c r="N40" s="3"/>
      <c r="O40" s="3"/>
    </row>
    <row r="41" spans="1:15" x14ac:dyDescent="0.25">
      <c r="A41" s="3" t="s">
        <v>228</v>
      </c>
      <c r="B41" s="3" t="s">
        <v>240</v>
      </c>
      <c r="C41" s="3" t="s">
        <v>200</v>
      </c>
      <c r="D41" s="3">
        <v>79.065839999999994</v>
      </c>
      <c r="E41" s="3">
        <v>80.634749999999997</v>
      </c>
      <c r="F41" s="3">
        <v>77.241380000000007</v>
      </c>
      <c r="G41" s="3" t="s">
        <v>200</v>
      </c>
      <c r="H41" s="3">
        <v>82.89855</v>
      </c>
      <c r="I41" s="3" t="s">
        <v>200</v>
      </c>
      <c r="J41" s="3" t="s">
        <v>200</v>
      </c>
      <c r="K41" s="3" t="s">
        <v>200</v>
      </c>
      <c r="L41" s="3">
        <v>81.711569999999995</v>
      </c>
      <c r="M41" s="3" t="s">
        <v>200</v>
      </c>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row r="56" spans="1:15" x14ac:dyDescent="0.25">
      <c r="A56" s="3"/>
      <c r="B56" s="3"/>
      <c r="C56" s="3"/>
      <c r="D56" s="3"/>
      <c r="E56" s="3"/>
      <c r="F56" s="3"/>
      <c r="G56" s="3"/>
      <c r="H56" s="3"/>
      <c r="I56" s="3"/>
      <c r="J56" s="3"/>
      <c r="K56" s="3"/>
      <c r="L56" s="3"/>
      <c r="M56" s="3"/>
      <c r="N56" s="3"/>
      <c r="O56" s="3"/>
    </row>
    <row r="57" spans="1:15" x14ac:dyDescent="0.25">
      <c r="A57" s="3"/>
      <c r="B57" s="3"/>
      <c r="C57" s="3"/>
      <c r="D57" s="3"/>
      <c r="E57" s="3"/>
      <c r="F57" s="3"/>
      <c r="G57" s="3"/>
      <c r="H57" s="3"/>
      <c r="I57" s="3"/>
      <c r="J57" s="3"/>
      <c r="K57" s="3"/>
      <c r="L57" s="3"/>
      <c r="M57" s="3"/>
      <c r="N57" s="3"/>
      <c r="O57" s="3"/>
    </row>
    <row r="58" spans="1:15" x14ac:dyDescent="0.25">
      <c r="A58" s="3"/>
      <c r="B58" s="3"/>
      <c r="C58" s="3"/>
      <c r="D58" s="3"/>
      <c r="E58" s="3"/>
      <c r="F58" s="3"/>
      <c r="G58" s="3"/>
      <c r="H58" s="3"/>
      <c r="I58" s="3"/>
      <c r="J58" s="3"/>
      <c r="K58" s="3"/>
      <c r="L58" s="3"/>
      <c r="M58" s="3"/>
      <c r="N58" s="3"/>
      <c r="O58" s="3"/>
    </row>
    <row r="59" spans="1:15" x14ac:dyDescent="0.25">
      <c r="A59" s="3"/>
      <c r="B59" s="3"/>
      <c r="C59" s="3"/>
      <c r="D59" s="3"/>
      <c r="E59" s="3"/>
      <c r="F59" s="3"/>
      <c r="G59" s="3"/>
      <c r="H59" s="3"/>
      <c r="I59" s="3"/>
      <c r="J59" s="3"/>
      <c r="K59" s="3"/>
      <c r="L59" s="3"/>
      <c r="M59" s="3"/>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376</v>
      </c>
    </row>
    <row r="4" spans="1:15" x14ac:dyDescent="0.25">
      <c r="A4" t="s">
        <v>377</v>
      </c>
    </row>
    <row r="5" spans="1:15" ht="21" x14ac:dyDescent="0.35">
      <c r="A5" s="7" t="s">
        <v>180</v>
      </c>
    </row>
    <row r="6" spans="1:15" x14ac:dyDescent="0.25">
      <c r="A6" t="s">
        <v>378</v>
      </c>
    </row>
    <row r="7" spans="1:15" x14ac:dyDescent="0.25">
      <c r="A7" t="s">
        <v>379</v>
      </c>
    </row>
    <row r="8" spans="1:15" x14ac:dyDescent="0.25">
      <c r="A8" t="s">
        <v>380</v>
      </c>
    </row>
    <row r="9" spans="1:15" x14ac:dyDescent="0.25">
      <c r="A9" t="s">
        <v>381</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1.0056499999999999</v>
      </c>
      <c r="D14" s="3">
        <v>1.02674</v>
      </c>
      <c r="E14" s="3">
        <v>1.02176</v>
      </c>
      <c r="F14" s="3">
        <v>1.0427999999999999</v>
      </c>
      <c r="G14" s="3">
        <v>1.01546</v>
      </c>
      <c r="H14" s="3">
        <v>1.0284800000000001</v>
      </c>
      <c r="I14" s="3">
        <v>1.03304</v>
      </c>
      <c r="J14" s="3">
        <v>1.0239799999999999</v>
      </c>
      <c r="K14" s="3">
        <v>1.0376300000000001</v>
      </c>
      <c r="L14" s="3">
        <v>1.04139</v>
      </c>
      <c r="M14" s="3" t="s">
        <v>200</v>
      </c>
      <c r="N14" s="3"/>
      <c r="O14" s="3"/>
    </row>
    <row r="15" spans="1:15" x14ac:dyDescent="0.25">
      <c r="A15" s="3" t="s">
        <v>198</v>
      </c>
      <c r="B15" s="3" t="s">
        <v>201</v>
      </c>
      <c r="C15" s="3">
        <v>1.0224800000000001</v>
      </c>
      <c r="D15" s="3">
        <v>1.0287999999999999</v>
      </c>
      <c r="E15" s="3">
        <v>1.02755</v>
      </c>
      <c r="F15" s="3" t="s">
        <v>200</v>
      </c>
      <c r="G15" s="3">
        <v>1.02285</v>
      </c>
      <c r="H15" s="3">
        <v>1.0163199999999999</v>
      </c>
      <c r="I15" s="3">
        <v>1.01755</v>
      </c>
      <c r="J15" s="3">
        <v>1.01607</v>
      </c>
      <c r="K15" s="3">
        <v>1.01908</v>
      </c>
      <c r="L15" s="3">
        <v>1.0206500000000001</v>
      </c>
      <c r="M15" s="3" t="s">
        <v>200</v>
      </c>
      <c r="N15" s="3"/>
      <c r="O15" s="3"/>
    </row>
    <row r="16" spans="1:15" x14ac:dyDescent="0.25">
      <c r="A16" s="3" t="s">
        <v>198</v>
      </c>
      <c r="B16" s="3" t="s">
        <v>265</v>
      </c>
      <c r="C16" s="3" t="s">
        <v>200</v>
      </c>
      <c r="D16" s="3">
        <v>1.0359</v>
      </c>
      <c r="E16" s="3" t="s">
        <v>200</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t="s">
        <v>200</v>
      </c>
      <c r="D17" s="3">
        <v>0.87136999999999998</v>
      </c>
      <c r="E17" s="3">
        <v>0.92835999999999996</v>
      </c>
      <c r="F17" s="3" t="s">
        <v>200</v>
      </c>
      <c r="G17" s="3" t="s">
        <v>200</v>
      </c>
      <c r="H17" s="3">
        <v>1.0387500000000001</v>
      </c>
      <c r="I17" s="3">
        <v>0.92027000000000003</v>
      </c>
      <c r="J17" s="3">
        <v>0.93350999999999995</v>
      </c>
      <c r="K17" s="3">
        <v>0.94472</v>
      </c>
      <c r="L17" s="3">
        <v>0.96194000000000002</v>
      </c>
      <c r="M17" s="3" t="s">
        <v>200</v>
      </c>
      <c r="N17" s="3"/>
      <c r="O17" s="3"/>
    </row>
    <row r="18" spans="1:15" x14ac:dyDescent="0.25">
      <c r="A18" s="3" t="s">
        <v>198</v>
      </c>
      <c r="B18" s="3" t="s">
        <v>203</v>
      </c>
      <c r="C18" s="3">
        <v>1.06532</v>
      </c>
      <c r="D18" s="3">
        <v>0.98592999999999997</v>
      </c>
      <c r="E18" s="3">
        <v>0.99051</v>
      </c>
      <c r="F18" s="3" t="s">
        <v>200</v>
      </c>
      <c r="G18" s="3" t="s">
        <v>200</v>
      </c>
      <c r="H18" s="3" t="s">
        <v>200</v>
      </c>
      <c r="I18" s="3" t="s">
        <v>200</v>
      </c>
      <c r="J18" s="3" t="s">
        <v>200</v>
      </c>
      <c r="K18" s="3" t="s">
        <v>200</v>
      </c>
      <c r="L18" s="3" t="s">
        <v>200</v>
      </c>
      <c r="M18" s="3" t="s">
        <v>200</v>
      </c>
      <c r="N18" s="3"/>
      <c r="O18" s="3"/>
    </row>
    <row r="19" spans="1:15" x14ac:dyDescent="0.25">
      <c r="A19" s="3" t="s">
        <v>198</v>
      </c>
      <c r="B19" s="3" t="s">
        <v>204</v>
      </c>
      <c r="C19" s="3">
        <v>1.06734</v>
      </c>
      <c r="D19" s="3">
        <v>1.0574300000000001</v>
      </c>
      <c r="E19" s="3">
        <v>1.06399</v>
      </c>
      <c r="F19" s="3">
        <v>1.0724100000000001</v>
      </c>
      <c r="G19" s="3">
        <v>1.0689299999999999</v>
      </c>
      <c r="H19" s="3">
        <v>1.06694</v>
      </c>
      <c r="I19" s="3" t="s">
        <v>200</v>
      </c>
      <c r="J19" s="3" t="s">
        <v>200</v>
      </c>
      <c r="K19" s="3">
        <v>1.04878</v>
      </c>
      <c r="L19" s="3" t="s">
        <v>200</v>
      </c>
      <c r="M19" s="3" t="s">
        <v>200</v>
      </c>
      <c r="N19" s="3"/>
      <c r="O19" s="3"/>
    </row>
    <row r="20" spans="1:15" x14ac:dyDescent="0.25">
      <c r="A20" s="3" t="s">
        <v>198</v>
      </c>
      <c r="B20" s="3" t="s">
        <v>205</v>
      </c>
      <c r="C20" s="3" t="s">
        <v>200</v>
      </c>
      <c r="D20" s="3">
        <v>1.0139</v>
      </c>
      <c r="E20" s="3" t="s">
        <v>200</v>
      </c>
      <c r="F20" s="3" t="s">
        <v>200</v>
      </c>
      <c r="G20" s="3" t="s">
        <v>200</v>
      </c>
      <c r="H20" s="3">
        <v>1.02149</v>
      </c>
      <c r="I20" s="3" t="s">
        <v>200</v>
      </c>
      <c r="J20" s="3" t="s">
        <v>200</v>
      </c>
      <c r="K20" s="3" t="s">
        <v>200</v>
      </c>
      <c r="L20" s="3" t="s">
        <v>200</v>
      </c>
      <c r="M20" s="3" t="s">
        <v>200</v>
      </c>
      <c r="N20" s="3"/>
      <c r="O20" s="3"/>
    </row>
    <row r="21" spans="1:15" x14ac:dyDescent="0.25">
      <c r="A21" s="3" t="s">
        <v>198</v>
      </c>
      <c r="B21" s="3" t="s">
        <v>365</v>
      </c>
      <c r="C21" s="3" t="s">
        <v>200</v>
      </c>
      <c r="D21" s="3">
        <v>1.03549</v>
      </c>
      <c r="E21" s="3" t="s">
        <v>200</v>
      </c>
      <c r="F21" s="3" t="s">
        <v>200</v>
      </c>
      <c r="G21" s="3" t="s">
        <v>200</v>
      </c>
      <c r="H21" s="3" t="s">
        <v>200</v>
      </c>
      <c r="I21" s="3" t="s">
        <v>200</v>
      </c>
      <c r="J21" s="3" t="s">
        <v>200</v>
      </c>
      <c r="K21" s="3" t="s">
        <v>200</v>
      </c>
      <c r="L21" s="3" t="s">
        <v>200</v>
      </c>
      <c r="M21" s="3" t="s">
        <v>200</v>
      </c>
      <c r="N21" s="3"/>
      <c r="O21" s="3"/>
    </row>
    <row r="22" spans="1:15" x14ac:dyDescent="0.25">
      <c r="A22" s="3" t="s">
        <v>198</v>
      </c>
      <c r="B22" s="3" t="s">
        <v>206</v>
      </c>
      <c r="C22" s="3" t="s">
        <v>200</v>
      </c>
      <c r="D22" s="3" t="s">
        <v>200</v>
      </c>
      <c r="E22" s="3" t="s">
        <v>200</v>
      </c>
      <c r="F22" s="3" t="s">
        <v>200</v>
      </c>
      <c r="G22" s="3">
        <v>1.1152</v>
      </c>
      <c r="H22" s="3">
        <v>1.0951500000000001</v>
      </c>
      <c r="I22" s="3">
        <v>1.07599</v>
      </c>
      <c r="J22" s="3" t="s">
        <v>200</v>
      </c>
      <c r="K22" s="3" t="s">
        <v>200</v>
      </c>
      <c r="L22" s="3" t="s">
        <v>200</v>
      </c>
      <c r="M22" s="3" t="s">
        <v>200</v>
      </c>
      <c r="N22" s="3"/>
      <c r="O22" s="3"/>
    </row>
    <row r="23" spans="1:15" x14ac:dyDescent="0.25">
      <c r="A23" s="3" t="s">
        <v>207</v>
      </c>
      <c r="B23" s="3" t="s">
        <v>208</v>
      </c>
      <c r="C23" s="3" t="s">
        <v>200</v>
      </c>
      <c r="D23" s="3" t="s">
        <v>200</v>
      </c>
      <c r="E23" s="3" t="s">
        <v>200</v>
      </c>
      <c r="F23" s="3">
        <v>1.04983</v>
      </c>
      <c r="G23" s="3">
        <v>1.06785</v>
      </c>
      <c r="H23" s="3" t="s">
        <v>200</v>
      </c>
      <c r="I23" s="3" t="s">
        <v>200</v>
      </c>
      <c r="J23" s="3">
        <v>1.0336000000000001</v>
      </c>
      <c r="K23" s="3">
        <v>1.0314099999999999</v>
      </c>
      <c r="L23" s="3" t="s">
        <v>200</v>
      </c>
      <c r="M23" s="3" t="s">
        <v>200</v>
      </c>
      <c r="N23" s="3"/>
      <c r="O23" s="3"/>
    </row>
    <row r="24" spans="1:15" x14ac:dyDescent="0.25">
      <c r="A24" s="3" t="s">
        <v>207</v>
      </c>
      <c r="B24" s="3" t="s">
        <v>245</v>
      </c>
      <c r="C24" s="3" t="s">
        <v>200</v>
      </c>
      <c r="D24" s="3">
        <v>1.1477900000000001</v>
      </c>
      <c r="E24" s="3">
        <v>1.18675</v>
      </c>
      <c r="F24" s="3" t="s">
        <v>200</v>
      </c>
      <c r="G24" s="3" t="s">
        <v>200</v>
      </c>
      <c r="H24" s="3">
        <v>1.0212300000000001</v>
      </c>
      <c r="I24" s="3">
        <v>1.1148400000000001</v>
      </c>
      <c r="J24" s="3">
        <v>1.06989</v>
      </c>
      <c r="K24" s="3">
        <v>0.96741999999999995</v>
      </c>
      <c r="L24" s="3">
        <v>0.94608999999999999</v>
      </c>
      <c r="M24" s="3">
        <v>0.85192999999999997</v>
      </c>
      <c r="N24" s="3"/>
      <c r="O24" s="3"/>
    </row>
    <row r="25" spans="1:15" x14ac:dyDescent="0.25">
      <c r="A25" s="3" t="s">
        <v>207</v>
      </c>
      <c r="B25" s="3" t="s">
        <v>209</v>
      </c>
      <c r="C25" s="3">
        <v>0.96784000000000003</v>
      </c>
      <c r="D25" s="3">
        <v>0.98814000000000002</v>
      </c>
      <c r="E25" s="3">
        <v>1.0061100000000001</v>
      </c>
      <c r="F25" s="3">
        <v>0.99409000000000003</v>
      </c>
      <c r="G25" s="3">
        <v>0.99392000000000003</v>
      </c>
      <c r="H25" s="3">
        <v>0.98041999999999996</v>
      </c>
      <c r="I25" s="3" t="s">
        <v>200</v>
      </c>
      <c r="J25" s="3">
        <v>0.97818000000000005</v>
      </c>
      <c r="K25" s="3">
        <v>0.99180000000000001</v>
      </c>
      <c r="L25" s="3" t="s">
        <v>200</v>
      </c>
      <c r="M25" s="3" t="s">
        <v>200</v>
      </c>
      <c r="N25" s="3"/>
      <c r="O25" s="3"/>
    </row>
    <row r="26" spans="1:15" x14ac:dyDescent="0.25">
      <c r="A26" s="3" t="s">
        <v>207</v>
      </c>
      <c r="B26" s="3" t="s">
        <v>257</v>
      </c>
      <c r="C26" s="3">
        <v>0.96399000000000001</v>
      </c>
      <c r="D26" s="3">
        <v>0.95626</v>
      </c>
      <c r="E26" s="3">
        <v>0.94010000000000005</v>
      </c>
      <c r="F26" s="3" t="s">
        <v>200</v>
      </c>
      <c r="G26" s="3">
        <v>0.94620000000000004</v>
      </c>
      <c r="H26" s="3">
        <v>0.94823000000000002</v>
      </c>
      <c r="I26" s="3" t="s">
        <v>200</v>
      </c>
      <c r="J26" s="3" t="s">
        <v>200</v>
      </c>
      <c r="K26" s="3" t="s">
        <v>200</v>
      </c>
      <c r="L26" s="3" t="s">
        <v>200</v>
      </c>
      <c r="M26" s="3" t="s">
        <v>200</v>
      </c>
      <c r="N26" s="3"/>
      <c r="O26" s="3"/>
    </row>
    <row r="27" spans="1:15" x14ac:dyDescent="0.25">
      <c r="A27" s="3" t="s">
        <v>207</v>
      </c>
      <c r="B27" s="3" t="s">
        <v>210</v>
      </c>
      <c r="C27" s="3" t="s">
        <v>200</v>
      </c>
      <c r="D27" s="3" t="s">
        <v>200</v>
      </c>
      <c r="E27" s="3">
        <v>1.0251399999999999</v>
      </c>
      <c r="F27" s="3" t="s">
        <v>200</v>
      </c>
      <c r="G27" s="3">
        <v>0.97399999999999998</v>
      </c>
      <c r="H27" s="3">
        <v>0.98762000000000005</v>
      </c>
      <c r="I27" s="3">
        <v>0.97358</v>
      </c>
      <c r="J27" s="3" t="s">
        <v>200</v>
      </c>
      <c r="K27" s="3" t="s">
        <v>200</v>
      </c>
      <c r="L27" s="3" t="s">
        <v>200</v>
      </c>
      <c r="M27" s="3" t="s">
        <v>200</v>
      </c>
      <c r="N27" s="3"/>
      <c r="O27" s="3"/>
    </row>
    <row r="28" spans="1:15" x14ac:dyDescent="0.25">
      <c r="A28" s="3" t="s">
        <v>207</v>
      </c>
      <c r="B28" s="3" t="s">
        <v>211</v>
      </c>
      <c r="C28" s="3" t="s">
        <v>200</v>
      </c>
      <c r="D28" s="3" t="s">
        <v>200</v>
      </c>
      <c r="E28" s="3" t="s">
        <v>200</v>
      </c>
      <c r="F28" s="3">
        <v>1.0492999999999999</v>
      </c>
      <c r="G28" s="3">
        <v>1.0582</v>
      </c>
      <c r="H28" s="3">
        <v>1.0708899999999999</v>
      </c>
      <c r="I28" s="3">
        <v>1.08321</v>
      </c>
      <c r="J28" s="3">
        <v>1.0862000000000001</v>
      </c>
      <c r="K28" s="3">
        <v>1.0874600000000001</v>
      </c>
      <c r="L28" s="3">
        <v>1.09581</v>
      </c>
      <c r="M28" s="3" t="s">
        <v>200</v>
      </c>
      <c r="N28" s="3"/>
      <c r="O28" s="3"/>
    </row>
    <row r="29" spans="1:15" x14ac:dyDescent="0.25">
      <c r="A29" s="3" t="s">
        <v>207</v>
      </c>
      <c r="B29" s="3" t="s">
        <v>212</v>
      </c>
      <c r="C29" s="3">
        <v>0.99070000000000003</v>
      </c>
      <c r="D29" s="3">
        <v>1.00282</v>
      </c>
      <c r="E29" s="3">
        <v>1.0135799999999999</v>
      </c>
      <c r="F29" s="3">
        <v>1.0088600000000001</v>
      </c>
      <c r="G29" s="3">
        <v>1.0286999999999999</v>
      </c>
      <c r="H29" s="3">
        <v>1.0203100000000001</v>
      </c>
      <c r="I29" s="3">
        <v>1.0134000000000001</v>
      </c>
      <c r="J29" s="3">
        <v>1.00013</v>
      </c>
      <c r="K29" s="3">
        <v>1.0101</v>
      </c>
      <c r="L29" s="3">
        <v>0.99685999999999997</v>
      </c>
      <c r="M29" s="3" t="s">
        <v>200</v>
      </c>
      <c r="N29" s="3"/>
      <c r="O29" s="3"/>
    </row>
    <row r="30" spans="1:15" x14ac:dyDescent="0.25">
      <c r="A30" s="3" t="s">
        <v>207</v>
      </c>
      <c r="B30" s="3" t="s">
        <v>213</v>
      </c>
      <c r="C30" s="3">
        <v>1.0523199999999999</v>
      </c>
      <c r="D30" s="3">
        <v>1.04983</v>
      </c>
      <c r="E30" s="3">
        <v>1.05752</v>
      </c>
      <c r="F30" s="3">
        <v>1.0480700000000001</v>
      </c>
      <c r="G30" s="3">
        <v>1.0434099999999999</v>
      </c>
      <c r="H30" s="3">
        <v>1.0373300000000001</v>
      </c>
      <c r="I30" s="3">
        <v>1.0388299999999999</v>
      </c>
      <c r="J30" s="3">
        <v>1.04179</v>
      </c>
      <c r="K30" s="3">
        <v>1.0339400000000001</v>
      </c>
      <c r="L30" s="3">
        <v>1.0442</v>
      </c>
      <c r="M30" s="3" t="s">
        <v>200</v>
      </c>
      <c r="N30" s="3"/>
      <c r="O30" s="3"/>
    </row>
    <row r="31" spans="1:15" x14ac:dyDescent="0.25">
      <c r="A31" s="3" t="s">
        <v>207</v>
      </c>
      <c r="B31" s="3" t="s">
        <v>214</v>
      </c>
      <c r="C31" s="3">
        <v>0.97516999999999998</v>
      </c>
      <c r="D31" s="3">
        <v>0.97636999999999996</v>
      </c>
      <c r="E31" s="3">
        <v>1.0755399999999999</v>
      </c>
      <c r="F31" s="3">
        <v>1.0690999999999999</v>
      </c>
      <c r="G31" s="3">
        <v>1.00423</v>
      </c>
      <c r="H31" s="3">
        <v>1.0579099999999999</v>
      </c>
      <c r="I31" s="3">
        <v>1.05907</v>
      </c>
      <c r="J31" s="3">
        <v>1.0452900000000001</v>
      </c>
      <c r="K31" s="3">
        <v>1.0224200000000001</v>
      </c>
      <c r="L31" s="3">
        <v>1.0160199999999999</v>
      </c>
      <c r="M31" s="3" t="s">
        <v>200</v>
      </c>
      <c r="N31" s="3"/>
      <c r="O31" s="3"/>
    </row>
    <row r="32" spans="1:15" x14ac:dyDescent="0.25">
      <c r="A32" s="3" t="s">
        <v>207</v>
      </c>
      <c r="B32" s="3" t="s">
        <v>215</v>
      </c>
      <c r="C32" s="3" t="s">
        <v>200</v>
      </c>
      <c r="D32" s="3">
        <v>0.93981999999999999</v>
      </c>
      <c r="E32" s="3" t="s">
        <v>200</v>
      </c>
      <c r="F32" s="3" t="s">
        <v>200</v>
      </c>
      <c r="G32" s="3" t="s">
        <v>200</v>
      </c>
      <c r="H32" s="3">
        <v>0.94516999999999995</v>
      </c>
      <c r="I32" s="3" t="s">
        <v>200</v>
      </c>
      <c r="J32" s="3" t="s">
        <v>200</v>
      </c>
      <c r="K32" s="3" t="s">
        <v>200</v>
      </c>
      <c r="L32" s="3" t="s">
        <v>200</v>
      </c>
      <c r="M32" s="3" t="s">
        <v>200</v>
      </c>
      <c r="N32" s="3"/>
      <c r="O32" s="3"/>
    </row>
    <row r="33" spans="1:15" x14ac:dyDescent="0.25">
      <c r="A33" s="3" t="s">
        <v>207</v>
      </c>
      <c r="B33" s="3" t="s">
        <v>261</v>
      </c>
      <c r="C33" s="3">
        <v>1.0401499999999999</v>
      </c>
      <c r="D33" s="3" t="s">
        <v>200</v>
      </c>
      <c r="E33" s="3">
        <v>0.94250999999999996</v>
      </c>
      <c r="F33" s="3">
        <v>1.25502</v>
      </c>
      <c r="G33" s="3">
        <v>1.0708800000000001</v>
      </c>
      <c r="H33" s="3">
        <v>0.98958999999999997</v>
      </c>
      <c r="I33" s="3">
        <v>1.04647</v>
      </c>
      <c r="J33" s="3">
        <v>1.01979</v>
      </c>
      <c r="K33" s="3" t="s">
        <v>200</v>
      </c>
      <c r="L33" s="3" t="s">
        <v>200</v>
      </c>
      <c r="M33" s="3" t="s">
        <v>200</v>
      </c>
      <c r="N33" s="3"/>
      <c r="O33" s="3"/>
    </row>
    <row r="34" spans="1:15" x14ac:dyDescent="0.25">
      <c r="A34" s="3" t="s">
        <v>207</v>
      </c>
      <c r="B34" s="3" t="s">
        <v>216</v>
      </c>
      <c r="C34" s="3">
        <v>1.0497000000000001</v>
      </c>
      <c r="D34" s="3" t="s">
        <v>200</v>
      </c>
      <c r="E34" s="3">
        <v>1.0358499999999999</v>
      </c>
      <c r="F34" s="3">
        <v>1.0331900000000001</v>
      </c>
      <c r="G34" s="3">
        <v>1.0326900000000001</v>
      </c>
      <c r="H34" s="3">
        <v>1.0373399999999999</v>
      </c>
      <c r="I34" s="3">
        <v>1.0382</v>
      </c>
      <c r="J34" s="3">
        <v>1.03755</v>
      </c>
      <c r="K34" s="3" t="s">
        <v>200</v>
      </c>
      <c r="L34" s="3" t="s">
        <v>200</v>
      </c>
      <c r="M34" s="3" t="s">
        <v>200</v>
      </c>
      <c r="N34" s="3"/>
      <c r="O34" s="3"/>
    </row>
    <row r="35" spans="1:15" x14ac:dyDescent="0.25">
      <c r="A35" s="3" t="s">
        <v>207</v>
      </c>
      <c r="B35" s="3" t="s">
        <v>217</v>
      </c>
      <c r="C35" s="3">
        <v>1.0247999999999999</v>
      </c>
      <c r="D35" s="3">
        <v>0.97130000000000005</v>
      </c>
      <c r="E35" s="3">
        <v>0.97404999999999997</v>
      </c>
      <c r="F35" s="3">
        <v>1.02447</v>
      </c>
      <c r="G35" s="3">
        <v>1.0246900000000001</v>
      </c>
      <c r="H35" s="3">
        <v>1.0234099999999999</v>
      </c>
      <c r="I35" s="3">
        <v>1.0101599999999999</v>
      </c>
      <c r="J35" s="3">
        <v>1.00545</v>
      </c>
      <c r="K35" s="3">
        <v>0.99941000000000002</v>
      </c>
      <c r="L35" s="3">
        <v>1.00122</v>
      </c>
      <c r="M35" s="3" t="s">
        <v>200</v>
      </c>
      <c r="N35" s="3"/>
      <c r="O35" s="3"/>
    </row>
    <row r="36" spans="1:15" x14ac:dyDescent="0.25">
      <c r="A36" s="3" t="s">
        <v>218</v>
      </c>
      <c r="B36" s="3" t="s">
        <v>246</v>
      </c>
      <c r="C36" s="3">
        <v>0.95767999999999998</v>
      </c>
      <c r="D36" s="3" t="s">
        <v>200</v>
      </c>
      <c r="E36" s="3" t="s">
        <v>200</v>
      </c>
      <c r="F36" s="3" t="s">
        <v>200</v>
      </c>
      <c r="G36" s="3" t="s">
        <v>200</v>
      </c>
      <c r="H36" s="3" t="s">
        <v>200</v>
      </c>
      <c r="I36" s="3" t="s">
        <v>200</v>
      </c>
      <c r="J36" s="3" t="s">
        <v>200</v>
      </c>
      <c r="K36" s="3" t="s">
        <v>200</v>
      </c>
      <c r="L36" s="3" t="s">
        <v>200</v>
      </c>
      <c r="M36" s="3" t="s">
        <v>200</v>
      </c>
      <c r="N36" s="3"/>
      <c r="O36" s="3"/>
    </row>
    <row r="37" spans="1:15" x14ac:dyDescent="0.25">
      <c r="A37" s="3" t="s">
        <v>218</v>
      </c>
      <c r="B37" s="3" t="s">
        <v>219</v>
      </c>
      <c r="C37" s="3">
        <v>0.87412999999999996</v>
      </c>
      <c r="D37" s="3">
        <v>0.96821000000000002</v>
      </c>
      <c r="E37" s="3">
        <v>0.96911999999999998</v>
      </c>
      <c r="F37" s="3">
        <v>0.96958999999999995</v>
      </c>
      <c r="G37" s="3">
        <v>0.98109000000000002</v>
      </c>
      <c r="H37" s="3" t="s">
        <v>200</v>
      </c>
      <c r="I37" s="3">
        <v>0.98255999999999999</v>
      </c>
      <c r="J37" s="3">
        <v>0.98777000000000004</v>
      </c>
      <c r="K37" s="3">
        <v>0.99578999999999995</v>
      </c>
      <c r="L37" s="3">
        <v>1.0008300000000001</v>
      </c>
      <c r="M37" s="3" t="s">
        <v>200</v>
      </c>
      <c r="N37" s="3"/>
      <c r="O37" s="3"/>
    </row>
    <row r="38" spans="1:15" x14ac:dyDescent="0.25">
      <c r="A38" s="3" t="s">
        <v>218</v>
      </c>
      <c r="B38" s="3" t="s">
        <v>247</v>
      </c>
      <c r="C38" s="3" t="s">
        <v>200</v>
      </c>
      <c r="D38" s="3" t="s">
        <v>200</v>
      </c>
      <c r="E38" s="3" t="s">
        <v>200</v>
      </c>
      <c r="F38" s="3" t="s">
        <v>200</v>
      </c>
      <c r="G38" s="3" t="s">
        <v>200</v>
      </c>
      <c r="H38" s="3">
        <v>1.2085699999999999</v>
      </c>
      <c r="I38" s="3" t="s">
        <v>200</v>
      </c>
      <c r="J38" s="3" t="s">
        <v>200</v>
      </c>
      <c r="K38" s="3" t="s">
        <v>200</v>
      </c>
      <c r="L38" s="3" t="s">
        <v>200</v>
      </c>
      <c r="M38" s="3" t="s">
        <v>200</v>
      </c>
      <c r="N38" s="3"/>
      <c r="O38" s="3"/>
    </row>
    <row r="39" spans="1:15" x14ac:dyDescent="0.25">
      <c r="A39" s="3" t="s">
        <v>218</v>
      </c>
      <c r="B39" s="3" t="s">
        <v>220</v>
      </c>
      <c r="C39" s="3">
        <v>0.76641999999999999</v>
      </c>
      <c r="D39" s="3" t="s">
        <v>200</v>
      </c>
      <c r="E39" s="3">
        <v>0.77900000000000003</v>
      </c>
      <c r="F39" s="3">
        <v>0.79346000000000005</v>
      </c>
      <c r="G39" s="3">
        <v>0.82084999999999997</v>
      </c>
      <c r="H39" s="3">
        <v>0.81277999999999995</v>
      </c>
      <c r="I39" s="3">
        <v>0.83970999999999996</v>
      </c>
      <c r="J39" s="3">
        <v>0.83626999999999996</v>
      </c>
      <c r="K39" s="3">
        <v>0.85648000000000002</v>
      </c>
      <c r="L39" s="3">
        <v>0.89280000000000004</v>
      </c>
      <c r="M39" s="3" t="s">
        <v>200</v>
      </c>
      <c r="N39" s="3"/>
      <c r="O39" s="3"/>
    </row>
    <row r="40" spans="1:15" x14ac:dyDescent="0.25">
      <c r="A40" s="3" t="s">
        <v>218</v>
      </c>
      <c r="B40" s="3" t="s">
        <v>221</v>
      </c>
      <c r="C40" s="3" t="s">
        <v>200</v>
      </c>
      <c r="D40" s="3" t="s">
        <v>200</v>
      </c>
      <c r="E40" s="3" t="s">
        <v>200</v>
      </c>
      <c r="F40" s="3">
        <v>1.0841499999999999</v>
      </c>
      <c r="G40" s="3">
        <v>1.0411999999999999</v>
      </c>
      <c r="H40" s="3">
        <v>1.0227599999999999</v>
      </c>
      <c r="I40" s="3">
        <v>1.01755</v>
      </c>
      <c r="J40" s="3" t="s">
        <v>200</v>
      </c>
      <c r="K40" s="3" t="s">
        <v>200</v>
      </c>
      <c r="L40" s="3" t="s">
        <v>200</v>
      </c>
      <c r="M40" s="3" t="s">
        <v>200</v>
      </c>
      <c r="N40" s="3"/>
      <c r="O40" s="3"/>
    </row>
    <row r="41" spans="1:15" x14ac:dyDescent="0.25">
      <c r="A41" s="3" t="s">
        <v>222</v>
      </c>
      <c r="B41" s="3" t="s">
        <v>223</v>
      </c>
      <c r="C41" s="3" t="s">
        <v>200</v>
      </c>
      <c r="D41" s="3" t="s">
        <v>200</v>
      </c>
      <c r="E41" s="3" t="s">
        <v>200</v>
      </c>
      <c r="F41" s="3" t="s">
        <v>200</v>
      </c>
      <c r="G41" s="3" t="s">
        <v>200</v>
      </c>
      <c r="H41" s="3" t="s">
        <v>200</v>
      </c>
      <c r="I41" s="3">
        <v>0.89993999999999996</v>
      </c>
      <c r="J41" s="3" t="s">
        <v>200</v>
      </c>
      <c r="K41" s="3" t="s">
        <v>200</v>
      </c>
      <c r="L41" s="3" t="s">
        <v>200</v>
      </c>
      <c r="M41" s="3" t="s">
        <v>200</v>
      </c>
      <c r="N41" s="3"/>
      <c r="O41" s="3"/>
    </row>
    <row r="42" spans="1:15" x14ac:dyDescent="0.25">
      <c r="A42" s="3" t="s">
        <v>222</v>
      </c>
      <c r="B42" s="3" t="s">
        <v>224</v>
      </c>
      <c r="C42" s="3" t="s">
        <v>200</v>
      </c>
      <c r="D42" s="3" t="s">
        <v>200</v>
      </c>
      <c r="E42" s="3" t="s">
        <v>200</v>
      </c>
      <c r="F42" s="3" t="s">
        <v>200</v>
      </c>
      <c r="G42" s="3" t="s">
        <v>200</v>
      </c>
      <c r="H42" s="3">
        <v>1.0337099999999999</v>
      </c>
      <c r="I42" s="3" t="s">
        <v>200</v>
      </c>
      <c r="J42" s="3" t="s">
        <v>200</v>
      </c>
      <c r="K42" s="3" t="s">
        <v>200</v>
      </c>
      <c r="L42" s="3" t="s">
        <v>200</v>
      </c>
      <c r="M42" s="3" t="s">
        <v>200</v>
      </c>
      <c r="N42" s="3"/>
      <c r="O42" s="3"/>
    </row>
    <row r="43" spans="1:15" x14ac:dyDescent="0.25">
      <c r="A43" s="3" t="s">
        <v>222</v>
      </c>
      <c r="B43" s="3" t="s">
        <v>225</v>
      </c>
      <c r="C43" s="3">
        <v>1.02227</v>
      </c>
      <c r="D43" s="3">
        <v>1.0138499999999999</v>
      </c>
      <c r="E43" s="3" t="s">
        <v>200</v>
      </c>
      <c r="F43" s="3" t="s">
        <v>200</v>
      </c>
      <c r="G43" s="3" t="s">
        <v>200</v>
      </c>
      <c r="H43" s="3" t="s">
        <v>200</v>
      </c>
      <c r="I43" s="3" t="s">
        <v>200</v>
      </c>
      <c r="J43" s="3" t="s">
        <v>200</v>
      </c>
      <c r="K43" s="3" t="s">
        <v>200</v>
      </c>
      <c r="L43" s="3" t="s">
        <v>200</v>
      </c>
      <c r="M43" s="3" t="s">
        <v>200</v>
      </c>
      <c r="N43" s="3"/>
      <c r="O43" s="3"/>
    </row>
    <row r="44" spans="1:15" x14ac:dyDescent="0.25">
      <c r="A44" s="3" t="s">
        <v>222</v>
      </c>
      <c r="B44" s="3" t="s">
        <v>226</v>
      </c>
      <c r="C44" s="3" t="s">
        <v>200</v>
      </c>
      <c r="D44" s="3">
        <v>1.0357799999999999</v>
      </c>
      <c r="E44" s="3">
        <v>1.03589</v>
      </c>
      <c r="F44" s="3">
        <v>1.0354399999999999</v>
      </c>
      <c r="G44" s="3">
        <v>1.03251</v>
      </c>
      <c r="H44" s="3">
        <v>1.0216400000000001</v>
      </c>
      <c r="I44" s="3">
        <v>1.0410699999999999</v>
      </c>
      <c r="J44" s="3" t="s">
        <v>200</v>
      </c>
      <c r="K44" s="3" t="s">
        <v>200</v>
      </c>
      <c r="L44" s="3" t="s">
        <v>200</v>
      </c>
      <c r="M44" s="3" t="s">
        <v>200</v>
      </c>
      <c r="N44" s="3"/>
      <c r="O44" s="3"/>
    </row>
    <row r="45" spans="1:15" x14ac:dyDescent="0.25">
      <c r="A45" s="3" t="s">
        <v>222</v>
      </c>
      <c r="B45" s="3" t="s">
        <v>248</v>
      </c>
      <c r="C45" s="3" t="s">
        <v>200</v>
      </c>
      <c r="D45" s="3" t="s">
        <v>200</v>
      </c>
      <c r="E45" s="3" t="s">
        <v>200</v>
      </c>
      <c r="F45" s="3" t="s">
        <v>200</v>
      </c>
      <c r="G45" s="3" t="s">
        <v>200</v>
      </c>
      <c r="H45" s="3">
        <v>1.01034</v>
      </c>
      <c r="I45" s="3" t="s">
        <v>200</v>
      </c>
      <c r="J45" s="3" t="s">
        <v>200</v>
      </c>
      <c r="K45" s="3" t="s">
        <v>200</v>
      </c>
      <c r="L45" s="3" t="s">
        <v>200</v>
      </c>
      <c r="M45" s="3" t="s">
        <v>200</v>
      </c>
      <c r="N45" s="3"/>
      <c r="O45" s="3"/>
    </row>
    <row r="46" spans="1:15" x14ac:dyDescent="0.25">
      <c r="A46" s="3" t="s">
        <v>222</v>
      </c>
      <c r="B46" s="3" t="s">
        <v>250</v>
      </c>
      <c r="C46" s="3" t="s">
        <v>200</v>
      </c>
      <c r="D46" s="3" t="s">
        <v>200</v>
      </c>
      <c r="E46" s="3" t="s">
        <v>200</v>
      </c>
      <c r="F46" s="3">
        <v>1.0558700000000001</v>
      </c>
      <c r="G46" s="3" t="s">
        <v>200</v>
      </c>
      <c r="H46" s="3" t="s">
        <v>200</v>
      </c>
      <c r="I46" s="3" t="s">
        <v>200</v>
      </c>
      <c r="J46" s="3">
        <v>1.04138</v>
      </c>
      <c r="K46" s="3">
        <v>1.08857</v>
      </c>
      <c r="L46" s="3" t="s">
        <v>200</v>
      </c>
      <c r="M46" s="3" t="s">
        <v>200</v>
      </c>
      <c r="N46" s="3"/>
      <c r="O46" s="3"/>
    </row>
    <row r="47" spans="1:15" x14ac:dyDescent="0.25">
      <c r="A47" s="3" t="s">
        <v>222</v>
      </c>
      <c r="B47" s="3" t="s">
        <v>227</v>
      </c>
      <c r="C47" s="3" t="s">
        <v>200</v>
      </c>
      <c r="D47" s="3" t="s">
        <v>200</v>
      </c>
      <c r="E47" s="3">
        <v>1.0170399999999999</v>
      </c>
      <c r="F47" s="3">
        <v>1.02355</v>
      </c>
      <c r="G47" s="3" t="s">
        <v>200</v>
      </c>
      <c r="H47" s="3" t="s">
        <v>200</v>
      </c>
      <c r="I47" s="3" t="s">
        <v>200</v>
      </c>
      <c r="J47" s="3" t="s">
        <v>200</v>
      </c>
      <c r="K47" s="3" t="s">
        <v>200</v>
      </c>
      <c r="L47" s="3" t="s">
        <v>200</v>
      </c>
      <c r="M47" s="3" t="s">
        <v>200</v>
      </c>
      <c r="N47" s="3"/>
      <c r="O47" s="3"/>
    </row>
    <row r="48" spans="1:15" x14ac:dyDescent="0.25">
      <c r="A48" s="3" t="s">
        <v>228</v>
      </c>
      <c r="B48" s="3" t="s">
        <v>229</v>
      </c>
      <c r="C48" s="3">
        <v>1.04999</v>
      </c>
      <c r="D48" s="3">
        <v>1.03911</v>
      </c>
      <c r="E48" s="3">
        <v>1.0438499999999999</v>
      </c>
      <c r="F48" s="3">
        <v>1.03301</v>
      </c>
      <c r="G48" s="3">
        <v>1.0200499999999999</v>
      </c>
      <c r="H48" s="3">
        <v>1.0276000000000001</v>
      </c>
      <c r="I48" s="3">
        <v>1.03681</v>
      </c>
      <c r="J48" s="3" t="s">
        <v>200</v>
      </c>
      <c r="K48" s="3">
        <v>1.03234</v>
      </c>
      <c r="L48" s="3">
        <v>1.02443</v>
      </c>
      <c r="M48" s="3" t="s">
        <v>200</v>
      </c>
      <c r="N48" s="3"/>
      <c r="O48" s="3"/>
    </row>
    <row r="49" spans="1:15" x14ac:dyDescent="0.25">
      <c r="A49" s="3" t="s">
        <v>228</v>
      </c>
      <c r="B49" s="3" t="s">
        <v>230</v>
      </c>
      <c r="C49" s="3" t="s">
        <v>200</v>
      </c>
      <c r="D49" s="3">
        <v>1.00631</v>
      </c>
      <c r="E49" s="3" t="s">
        <v>200</v>
      </c>
      <c r="F49" s="3">
        <v>1.00942</v>
      </c>
      <c r="G49" s="3">
        <v>1.05409</v>
      </c>
      <c r="H49" s="3">
        <v>1.0162</v>
      </c>
      <c r="I49" s="3">
        <v>0.99607999999999997</v>
      </c>
      <c r="J49" s="3">
        <v>0.99146999999999996</v>
      </c>
      <c r="K49" s="3">
        <v>0.99146999999999996</v>
      </c>
      <c r="L49" s="3">
        <v>0.99668999999999996</v>
      </c>
      <c r="M49" s="3" t="s">
        <v>200</v>
      </c>
      <c r="N49" s="3"/>
      <c r="O49" s="3"/>
    </row>
    <row r="50" spans="1:15" x14ac:dyDescent="0.25">
      <c r="A50" s="3" t="s">
        <v>228</v>
      </c>
      <c r="B50" s="3" t="s">
        <v>231</v>
      </c>
      <c r="C50" s="3">
        <v>1.00413</v>
      </c>
      <c r="D50" s="3">
        <v>1.00163</v>
      </c>
      <c r="E50" s="3">
        <v>1.0121100000000001</v>
      </c>
      <c r="F50" s="3">
        <v>1.00021</v>
      </c>
      <c r="G50" s="3">
        <v>1.0048699999999999</v>
      </c>
      <c r="H50" s="3">
        <v>0.99834000000000001</v>
      </c>
      <c r="I50" s="3">
        <v>1.0303500000000001</v>
      </c>
      <c r="J50" s="3">
        <v>1.02183</v>
      </c>
      <c r="K50" s="3">
        <v>1.00763</v>
      </c>
      <c r="L50" s="3" t="s">
        <v>200</v>
      </c>
      <c r="M50" s="3" t="s">
        <v>200</v>
      </c>
      <c r="N50" s="3"/>
      <c r="O50" s="3"/>
    </row>
    <row r="51" spans="1:15" x14ac:dyDescent="0.25">
      <c r="A51" s="3" t="s">
        <v>228</v>
      </c>
      <c r="B51" s="3" t="s">
        <v>232</v>
      </c>
      <c r="C51" s="3" t="s">
        <v>200</v>
      </c>
      <c r="D51" s="3">
        <v>1.00481</v>
      </c>
      <c r="E51" s="3">
        <v>0.99927999999999995</v>
      </c>
      <c r="F51" s="3">
        <v>0.99402000000000001</v>
      </c>
      <c r="G51" s="3">
        <v>0.99997000000000003</v>
      </c>
      <c r="H51" s="3">
        <v>1.0082199999999999</v>
      </c>
      <c r="I51" s="3">
        <v>1.01092</v>
      </c>
      <c r="J51" s="3">
        <v>1.0160199999999999</v>
      </c>
      <c r="K51" s="3">
        <v>1.0179400000000001</v>
      </c>
      <c r="L51" s="3">
        <v>1.0283500000000001</v>
      </c>
      <c r="M51" s="3" t="s">
        <v>200</v>
      </c>
      <c r="N51" s="3"/>
      <c r="O51" s="3"/>
    </row>
    <row r="52" spans="1:15" x14ac:dyDescent="0.25">
      <c r="A52" s="3" t="s">
        <v>228</v>
      </c>
      <c r="B52" s="3" t="s">
        <v>234</v>
      </c>
      <c r="C52" s="3" t="s">
        <v>200</v>
      </c>
      <c r="D52" s="3" t="s">
        <v>200</v>
      </c>
      <c r="E52" s="3" t="s">
        <v>200</v>
      </c>
      <c r="F52" s="3">
        <v>1.0260899999999999</v>
      </c>
      <c r="G52" s="3">
        <v>1.02593</v>
      </c>
      <c r="H52" s="3">
        <v>1.02705</v>
      </c>
      <c r="I52" s="3">
        <v>1.0238400000000001</v>
      </c>
      <c r="J52" s="3">
        <v>1.0242500000000001</v>
      </c>
      <c r="K52" s="3">
        <v>1.0194700000000001</v>
      </c>
      <c r="L52" s="3">
        <v>1.0168200000000001</v>
      </c>
      <c r="M52" s="3" t="s">
        <v>200</v>
      </c>
      <c r="N52" s="3"/>
      <c r="O52" s="3"/>
    </row>
    <row r="53" spans="1:15" x14ac:dyDescent="0.25">
      <c r="A53" s="3" t="s">
        <v>228</v>
      </c>
      <c r="B53" s="3" t="s">
        <v>252</v>
      </c>
      <c r="C53" s="3">
        <v>0.96662999999999999</v>
      </c>
      <c r="D53" s="3">
        <v>0.95648</v>
      </c>
      <c r="E53" s="3" t="s">
        <v>200</v>
      </c>
      <c r="F53" s="3" t="s">
        <v>200</v>
      </c>
      <c r="G53" s="3" t="s">
        <v>200</v>
      </c>
      <c r="H53" s="3" t="s">
        <v>200</v>
      </c>
      <c r="I53" s="3" t="s">
        <v>200</v>
      </c>
      <c r="J53" s="3" t="s">
        <v>200</v>
      </c>
      <c r="K53" s="3" t="s">
        <v>200</v>
      </c>
      <c r="L53" s="3" t="s">
        <v>200</v>
      </c>
      <c r="M53" s="3" t="s">
        <v>200</v>
      </c>
      <c r="N53" s="3"/>
      <c r="O53" s="3"/>
    </row>
    <row r="54" spans="1:15" x14ac:dyDescent="0.25">
      <c r="A54" s="3" t="s">
        <v>228</v>
      </c>
      <c r="B54" s="3" t="s">
        <v>236</v>
      </c>
      <c r="C54" s="3" t="s">
        <v>200</v>
      </c>
      <c r="D54" s="3" t="s">
        <v>200</v>
      </c>
      <c r="E54" s="3" t="s">
        <v>200</v>
      </c>
      <c r="F54" s="3" t="s">
        <v>200</v>
      </c>
      <c r="G54" s="3">
        <v>1.00258</v>
      </c>
      <c r="H54" s="3">
        <v>0.96148</v>
      </c>
      <c r="I54" s="3">
        <v>1.0109399999999999</v>
      </c>
      <c r="J54" s="3">
        <v>1.00868</v>
      </c>
      <c r="K54" s="3" t="s">
        <v>200</v>
      </c>
      <c r="L54" s="3" t="s">
        <v>200</v>
      </c>
      <c r="M54" s="3" t="s">
        <v>200</v>
      </c>
      <c r="N54" s="3"/>
      <c r="O54" s="3"/>
    </row>
    <row r="55" spans="1:15" x14ac:dyDescent="0.25">
      <c r="A55" s="3" t="s">
        <v>228</v>
      </c>
      <c r="B55" s="3" t="s">
        <v>237</v>
      </c>
      <c r="C55" s="3">
        <v>1.06012</v>
      </c>
      <c r="D55" s="3">
        <v>1.0346</v>
      </c>
      <c r="E55" s="3" t="s">
        <v>200</v>
      </c>
      <c r="F55" s="3">
        <v>1.04358</v>
      </c>
      <c r="G55" s="3">
        <v>1.0441100000000001</v>
      </c>
      <c r="H55" s="3">
        <v>1.05139</v>
      </c>
      <c r="I55" s="3">
        <v>1.04467</v>
      </c>
      <c r="J55" s="3">
        <v>1.0632200000000001</v>
      </c>
      <c r="K55" s="3">
        <v>1.03373</v>
      </c>
      <c r="L55" s="3" t="s">
        <v>200</v>
      </c>
      <c r="M55" s="3" t="s">
        <v>200</v>
      </c>
      <c r="N55" s="3"/>
      <c r="O55" s="3"/>
    </row>
    <row r="56" spans="1:15" x14ac:dyDescent="0.25">
      <c r="A56" s="3" t="s">
        <v>228</v>
      </c>
      <c r="B56" s="3" t="s">
        <v>238</v>
      </c>
      <c r="C56" s="3">
        <v>1.0235300000000001</v>
      </c>
      <c r="D56" s="3">
        <v>1.0508</v>
      </c>
      <c r="E56" s="3">
        <v>1.03969</v>
      </c>
      <c r="F56" s="3">
        <v>1.0490600000000001</v>
      </c>
      <c r="G56" s="3">
        <v>1.04911</v>
      </c>
      <c r="H56" s="3">
        <v>1.04922</v>
      </c>
      <c r="I56" s="3">
        <v>1.02345</v>
      </c>
      <c r="J56" s="3">
        <v>1.05047</v>
      </c>
      <c r="K56" s="3">
        <v>1.0677399999999999</v>
      </c>
      <c r="L56" s="3">
        <v>1.0579700000000001</v>
      </c>
      <c r="M56" s="3" t="s">
        <v>200</v>
      </c>
      <c r="N56" s="3"/>
      <c r="O56" s="3"/>
    </row>
    <row r="57" spans="1:15" x14ac:dyDescent="0.25">
      <c r="A57" s="3" t="s">
        <v>228</v>
      </c>
      <c r="B57" s="3" t="s">
        <v>239</v>
      </c>
      <c r="C57" s="3">
        <v>1.10701</v>
      </c>
      <c r="D57" s="3">
        <v>1.1260600000000001</v>
      </c>
      <c r="E57" s="3">
        <v>1.1077699999999999</v>
      </c>
      <c r="F57" s="3">
        <v>1.1069100000000001</v>
      </c>
      <c r="G57" s="3">
        <v>1.11521</v>
      </c>
      <c r="H57" s="3">
        <v>1.10945</v>
      </c>
      <c r="I57" s="3" t="s">
        <v>200</v>
      </c>
      <c r="J57" s="3" t="s">
        <v>200</v>
      </c>
      <c r="K57" s="3" t="s">
        <v>200</v>
      </c>
      <c r="L57" s="3">
        <v>1.1093999999999999</v>
      </c>
      <c r="M57" s="3" t="s">
        <v>200</v>
      </c>
      <c r="N57" s="3"/>
      <c r="O57" s="3"/>
    </row>
    <row r="58" spans="1:15" x14ac:dyDescent="0.25">
      <c r="A58" s="3" t="s">
        <v>228</v>
      </c>
      <c r="B58" s="3" t="s">
        <v>240</v>
      </c>
      <c r="C58" s="3" t="s">
        <v>200</v>
      </c>
      <c r="D58" s="3" t="s">
        <v>200</v>
      </c>
      <c r="E58" s="3">
        <v>1.0660499999999999</v>
      </c>
      <c r="F58" s="3">
        <v>1.08812</v>
      </c>
      <c r="G58" s="3" t="s">
        <v>200</v>
      </c>
      <c r="H58" s="3">
        <v>1.0991500000000001</v>
      </c>
      <c r="I58" s="3">
        <v>1.10809</v>
      </c>
      <c r="J58" s="3">
        <v>1.09368</v>
      </c>
      <c r="K58" s="3">
        <v>1.1035999999999999</v>
      </c>
      <c r="L58" s="3">
        <v>1.0981000000000001</v>
      </c>
      <c r="M58" s="3" t="s">
        <v>200</v>
      </c>
      <c r="N58" s="3"/>
      <c r="O58" s="3"/>
    </row>
    <row r="59" spans="1:15" x14ac:dyDescent="0.25">
      <c r="A59" s="3" t="s">
        <v>228</v>
      </c>
      <c r="B59" s="3" t="s">
        <v>241</v>
      </c>
      <c r="C59" s="3">
        <v>1.0248999999999999</v>
      </c>
      <c r="D59" s="3">
        <v>1.02251</v>
      </c>
      <c r="E59" s="3">
        <v>1.03335</v>
      </c>
      <c r="F59" s="3">
        <v>1.0381100000000001</v>
      </c>
      <c r="G59" s="3">
        <v>1.0302100000000001</v>
      </c>
      <c r="H59" s="3">
        <v>1.0277700000000001</v>
      </c>
      <c r="I59" s="3" t="s">
        <v>200</v>
      </c>
      <c r="J59" s="3">
        <v>1.03796</v>
      </c>
      <c r="K59" s="3">
        <v>1.02841</v>
      </c>
      <c r="L59" s="3">
        <v>1.0294700000000001</v>
      </c>
      <c r="M59" s="3" t="s">
        <v>200</v>
      </c>
      <c r="N59" s="3"/>
      <c r="O59" s="3"/>
    </row>
    <row r="60" spans="1:15" x14ac:dyDescent="0.25">
      <c r="A60" s="3"/>
      <c r="B60" s="3"/>
      <c r="C60" s="3"/>
      <c r="D60" s="3"/>
      <c r="E60" s="3"/>
      <c r="F60" s="3"/>
      <c r="G60" s="3"/>
      <c r="H60" s="3"/>
      <c r="I60" s="3"/>
      <c r="J60" s="3"/>
      <c r="K60" s="3"/>
      <c r="L60" s="3"/>
      <c r="M60" s="3"/>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376</v>
      </c>
    </row>
    <row r="4" spans="1:15" x14ac:dyDescent="0.25">
      <c r="A4" t="s">
        <v>377</v>
      </c>
    </row>
    <row r="5" spans="1:15" ht="21" x14ac:dyDescent="0.35">
      <c r="A5" s="7" t="s">
        <v>180</v>
      </c>
    </row>
    <row r="6" spans="1:15" x14ac:dyDescent="0.25">
      <c r="A6" t="s">
        <v>378</v>
      </c>
    </row>
    <row r="7" spans="1:15" x14ac:dyDescent="0.25">
      <c r="A7" t="s">
        <v>379</v>
      </c>
    </row>
    <row r="8" spans="1:15" x14ac:dyDescent="0.25">
      <c r="A8" t="s">
        <v>380</v>
      </c>
    </row>
    <row r="9" spans="1:15" x14ac:dyDescent="0.25">
      <c r="A9" t="s">
        <v>382</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0</v>
      </c>
      <c r="D14" s="3">
        <v>0</v>
      </c>
      <c r="E14" s="3">
        <v>0</v>
      </c>
      <c r="F14" s="3">
        <v>0</v>
      </c>
      <c r="G14" s="3">
        <v>0</v>
      </c>
      <c r="H14" s="3">
        <v>0</v>
      </c>
      <c r="I14" s="3">
        <v>0</v>
      </c>
      <c r="J14" s="3">
        <v>0</v>
      </c>
      <c r="K14" s="3">
        <v>0</v>
      </c>
      <c r="L14" s="3">
        <v>0</v>
      </c>
      <c r="M14" s="3" t="s">
        <v>200</v>
      </c>
      <c r="N14" s="3"/>
      <c r="O14" s="3"/>
    </row>
    <row r="15" spans="1:15" x14ac:dyDescent="0.25">
      <c r="A15" s="3" t="s">
        <v>198</v>
      </c>
      <c r="B15" s="3" t="s">
        <v>201</v>
      </c>
      <c r="C15" s="3">
        <v>0</v>
      </c>
      <c r="D15" s="3">
        <v>0</v>
      </c>
      <c r="E15" s="3">
        <v>0</v>
      </c>
      <c r="F15" s="3" t="s">
        <v>200</v>
      </c>
      <c r="G15" s="3">
        <v>0</v>
      </c>
      <c r="H15" s="3">
        <v>0</v>
      </c>
      <c r="I15" s="3">
        <v>0</v>
      </c>
      <c r="J15" s="3">
        <v>0</v>
      </c>
      <c r="K15" s="3">
        <v>0</v>
      </c>
      <c r="L15" s="3">
        <v>0</v>
      </c>
      <c r="M15" s="3" t="s">
        <v>200</v>
      </c>
      <c r="N15" s="3"/>
      <c r="O15" s="3"/>
    </row>
    <row r="16" spans="1:15" x14ac:dyDescent="0.25">
      <c r="A16" s="3" t="s">
        <v>198</v>
      </c>
      <c r="B16" s="3" t="s">
        <v>265</v>
      </c>
      <c r="C16" s="3">
        <v>0</v>
      </c>
      <c r="D16" s="3">
        <v>0</v>
      </c>
      <c r="E16" s="3">
        <v>0</v>
      </c>
      <c r="F16" s="3" t="s">
        <v>200</v>
      </c>
      <c r="G16" s="3" t="s">
        <v>200</v>
      </c>
      <c r="H16" s="3" t="s">
        <v>200</v>
      </c>
      <c r="I16" s="3">
        <v>0</v>
      </c>
      <c r="J16" s="3" t="s">
        <v>200</v>
      </c>
      <c r="K16" s="3" t="s">
        <v>200</v>
      </c>
      <c r="L16" s="3" t="s">
        <v>200</v>
      </c>
      <c r="M16" s="3" t="s">
        <v>200</v>
      </c>
      <c r="N16" s="3"/>
      <c r="O16" s="3"/>
    </row>
    <row r="17" spans="1:15" x14ac:dyDescent="0.25">
      <c r="A17" s="3" t="s">
        <v>198</v>
      </c>
      <c r="B17" s="3" t="s">
        <v>202</v>
      </c>
      <c r="C17" s="3" t="s">
        <v>200</v>
      </c>
      <c r="D17" s="3">
        <v>0</v>
      </c>
      <c r="E17" s="3">
        <v>0</v>
      </c>
      <c r="F17" s="3">
        <v>0</v>
      </c>
      <c r="G17" s="3" t="s">
        <v>200</v>
      </c>
      <c r="H17" s="3">
        <v>0</v>
      </c>
      <c r="I17" s="3">
        <v>0</v>
      </c>
      <c r="J17" s="3">
        <v>0</v>
      </c>
      <c r="K17" s="3">
        <v>0</v>
      </c>
      <c r="L17" s="3">
        <v>0</v>
      </c>
      <c r="M17" s="3" t="s">
        <v>200</v>
      </c>
      <c r="N17" s="3"/>
      <c r="O17" s="3"/>
    </row>
    <row r="18" spans="1:15" x14ac:dyDescent="0.25">
      <c r="A18" s="3" t="s">
        <v>198</v>
      </c>
      <c r="B18" s="3" t="s">
        <v>203</v>
      </c>
      <c r="C18" s="3">
        <v>0</v>
      </c>
      <c r="D18" s="3">
        <v>0</v>
      </c>
      <c r="E18" s="3">
        <v>0</v>
      </c>
      <c r="F18" s="3" t="s">
        <v>200</v>
      </c>
      <c r="G18" s="3" t="s">
        <v>200</v>
      </c>
      <c r="H18" s="3" t="s">
        <v>200</v>
      </c>
      <c r="I18" s="3" t="s">
        <v>200</v>
      </c>
      <c r="J18" s="3" t="s">
        <v>200</v>
      </c>
      <c r="K18" s="3" t="s">
        <v>200</v>
      </c>
      <c r="L18" s="3" t="s">
        <v>200</v>
      </c>
      <c r="M18" s="3" t="s">
        <v>200</v>
      </c>
      <c r="N18" s="3"/>
      <c r="O18" s="3"/>
    </row>
    <row r="19" spans="1:15" x14ac:dyDescent="0.25">
      <c r="A19" s="3" t="s">
        <v>198</v>
      </c>
      <c r="B19" s="3" t="s">
        <v>204</v>
      </c>
      <c r="C19" s="3">
        <v>0</v>
      </c>
      <c r="D19" s="3">
        <v>0</v>
      </c>
      <c r="E19" s="3">
        <v>0</v>
      </c>
      <c r="F19" s="3">
        <v>0</v>
      </c>
      <c r="G19" s="3">
        <v>0</v>
      </c>
      <c r="H19" s="3">
        <v>0</v>
      </c>
      <c r="I19" s="3" t="s">
        <v>200</v>
      </c>
      <c r="J19" s="3" t="s">
        <v>200</v>
      </c>
      <c r="K19" s="3">
        <v>0</v>
      </c>
      <c r="L19" s="3" t="s">
        <v>200</v>
      </c>
      <c r="M19" s="3" t="s">
        <v>200</v>
      </c>
      <c r="N19" s="3"/>
      <c r="O19" s="3"/>
    </row>
    <row r="20" spans="1:15" x14ac:dyDescent="0.25">
      <c r="A20" s="3" t="s">
        <v>198</v>
      </c>
      <c r="B20" s="3" t="s">
        <v>205</v>
      </c>
      <c r="C20" s="3" t="s">
        <v>200</v>
      </c>
      <c r="D20" s="3">
        <v>0</v>
      </c>
      <c r="E20" s="3" t="s">
        <v>200</v>
      </c>
      <c r="F20" s="3" t="s">
        <v>200</v>
      </c>
      <c r="G20" s="3" t="s">
        <v>200</v>
      </c>
      <c r="H20" s="3">
        <v>1.07172</v>
      </c>
      <c r="I20" s="3" t="s">
        <v>200</v>
      </c>
      <c r="J20" s="3" t="s">
        <v>200</v>
      </c>
      <c r="K20" s="3" t="s">
        <v>200</v>
      </c>
      <c r="L20" s="3" t="s">
        <v>200</v>
      </c>
      <c r="M20" s="3" t="s">
        <v>200</v>
      </c>
      <c r="N20" s="3"/>
      <c r="O20" s="3"/>
    </row>
    <row r="21" spans="1:15" x14ac:dyDescent="0.25">
      <c r="A21" s="3" t="s">
        <v>198</v>
      </c>
      <c r="B21" s="3" t="s">
        <v>365</v>
      </c>
      <c r="C21" s="3" t="s">
        <v>200</v>
      </c>
      <c r="D21" s="3">
        <v>0</v>
      </c>
      <c r="E21" s="3" t="s">
        <v>200</v>
      </c>
      <c r="F21" s="3" t="s">
        <v>200</v>
      </c>
      <c r="G21" s="3" t="s">
        <v>200</v>
      </c>
      <c r="H21" s="3" t="s">
        <v>200</v>
      </c>
      <c r="I21" s="3" t="s">
        <v>200</v>
      </c>
      <c r="J21" s="3" t="s">
        <v>200</v>
      </c>
      <c r="K21" s="3" t="s">
        <v>200</v>
      </c>
      <c r="L21" s="3" t="s">
        <v>200</v>
      </c>
      <c r="M21" s="3" t="s">
        <v>200</v>
      </c>
      <c r="N21" s="3"/>
      <c r="O21" s="3"/>
    </row>
    <row r="22" spans="1:15" x14ac:dyDescent="0.25">
      <c r="A22" s="3" t="s">
        <v>198</v>
      </c>
      <c r="B22" s="3" t="s">
        <v>206</v>
      </c>
      <c r="C22" s="3" t="s">
        <v>200</v>
      </c>
      <c r="D22" s="3" t="s">
        <v>200</v>
      </c>
      <c r="E22" s="3" t="s">
        <v>200</v>
      </c>
      <c r="F22" s="3" t="s">
        <v>200</v>
      </c>
      <c r="G22" s="3">
        <v>0</v>
      </c>
      <c r="H22" s="3">
        <v>0</v>
      </c>
      <c r="I22" s="3">
        <v>0.94698000000000004</v>
      </c>
      <c r="J22" s="3" t="s">
        <v>200</v>
      </c>
      <c r="K22" s="3" t="s">
        <v>200</v>
      </c>
      <c r="L22" s="3" t="s">
        <v>200</v>
      </c>
      <c r="M22" s="3" t="s">
        <v>200</v>
      </c>
      <c r="N22" s="3"/>
      <c r="O22" s="3"/>
    </row>
    <row r="23" spans="1:15" x14ac:dyDescent="0.25">
      <c r="A23" s="3" t="s">
        <v>207</v>
      </c>
      <c r="B23" s="3" t="s">
        <v>208</v>
      </c>
      <c r="C23" s="3" t="s">
        <v>200</v>
      </c>
      <c r="D23" s="3" t="s">
        <v>200</v>
      </c>
      <c r="E23" s="3" t="s">
        <v>200</v>
      </c>
      <c r="F23" s="3">
        <v>0</v>
      </c>
      <c r="G23" s="3">
        <v>0</v>
      </c>
      <c r="H23" s="3" t="s">
        <v>200</v>
      </c>
      <c r="I23" s="3" t="s">
        <v>200</v>
      </c>
      <c r="J23" s="3">
        <v>0</v>
      </c>
      <c r="K23" s="3">
        <v>0</v>
      </c>
      <c r="L23" s="3" t="s">
        <v>200</v>
      </c>
      <c r="M23" s="3" t="s">
        <v>200</v>
      </c>
      <c r="N23" s="3"/>
      <c r="O23" s="3"/>
    </row>
    <row r="24" spans="1:15" x14ac:dyDescent="0.25">
      <c r="A24" s="3" t="s">
        <v>207</v>
      </c>
      <c r="B24" s="3" t="s">
        <v>245</v>
      </c>
      <c r="C24" s="3" t="s">
        <v>200</v>
      </c>
      <c r="D24" s="3">
        <v>0</v>
      </c>
      <c r="E24" s="3">
        <v>0</v>
      </c>
      <c r="F24" s="3">
        <v>0</v>
      </c>
      <c r="G24" s="3">
        <v>0</v>
      </c>
      <c r="H24" s="3">
        <v>0</v>
      </c>
      <c r="I24" s="3">
        <v>0</v>
      </c>
      <c r="J24" s="3">
        <v>0</v>
      </c>
      <c r="K24" s="3">
        <v>0</v>
      </c>
      <c r="L24" s="3">
        <v>0</v>
      </c>
      <c r="M24" s="3">
        <v>0</v>
      </c>
      <c r="N24" s="3"/>
      <c r="O24" s="3"/>
    </row>
    <row r="25" spans="1:15" x14ac:dyDescent="0.25">
      <c r="A25" s="3" t="s">
        <v>207</v>
      </c>
      <c r="B25" s="3" t="s">
        <v>209</v>
      </c>
      <c r="C25" s="3">
        <v>0</v>
      </c>
      <c r="D25" s="3">
        <v>0</v>
      </c>
      <c r="E25" s="3">
        <v>0</v>
      </c>
      <c r="F25" s="3">
        <v>0</v>
      </c>
      <c r="G25" s="3">
        <v>0</v>
      </c>
      <c r="H25" s="3">
        <v>0</v>
      </c>
      <c r="I25" s="3">
        <v>0</v>
      </c>
      <c r="J25" s="3">
        <v>0</v>
      </c>
      <c r="K25" s="3">
        <v>0</v>
      </c>
      <c r="L25" s="3" t="s">
        <v>200</v>
      </c>
      <c r="M25" s="3" t="s">
        <v>200</v>
      </c>
      <c r="N25" s="3"/>
      <c r="O25" s="3"/>
    </row>
    <row r="26" spans="1:15" x14ac:dyDescent="0.25">
      <c r="A26" s="3" t="s">
        <v>207</v>
      </c>
      <c r="B26" s="3" t="s">
        <v>257</v>
      </c>
      <c r="C26" s="3">
        <v>0</v>
      </c>
      <c r="D26" s="3">
        <v>0</v>
      </c>
      <c r="E26" s="3">
        <v>0</v>
      </c>
      <c r="F26" s="3" t="s">
        <v>200</v>
      </c>
      <c r="G26" s="3">
        <v>0</v>
      </c>
      <c r="H26" s="3">
        <v>0</v>
      </c>
      <c r="I26" s="3" t="s">
        <v>200</v>
      </c>
      <c r="J26" s="3">
        <v>0</v>
      </c>
      <c r="K26" s="3" t="s">
        <v>200</v>
      </c>
      <c r="L26" s="3" t="s">
        <v>200</v>
      </c>
      <c r="M26" s="3" t="s">
        <v>200</v>
      </c>
      <c r="N26" s="3"/>
      <c r="O26" s="3"/>
    </row>
    <row r="27" spans="1:15" x14ac:dyDescent="0.25">
      <c r="A27" s="3" t="s">
        <v>207</v>
      </c>
      <c r="B27" s="3" t="s">
        <v>210</v>
      </c>
      <c r="C27" s="3" t="s">
        <v>200</v>
      </c>
      <c r="D27" s="3" t="s">
        <v>200</v>
      </c>
      <c r="E27" s="3">
        <v>0</v>
      </c>
      <c r="F27" s="3" t="s">
        <v>200</v>
      </c>
      <c r="G27" s="3">
        <v>0</v>
      </c>
      <c r="H27" s="3">
        <v>0</v>
      </c>
      <c r="I27" s="3">
        <v>0</v>
      </c>
      <c r="J27" s="3" t="s">
        <v>200</v>
      </c>
      <c r="K27" s="3" t="s">
        <v>200</v>
      </c>
      <c r="L27" s="3" t="s">
        <v>200</v>
      </c>
      <c r="M27" s="3" t="s">
        <v>200</v>
      </c>
      <c r="N27" s="3"/>
      <c r="O27" s="3"/>
    </row>
    <row r="28" spans="1:15" x14ac:dyDescent="0.25">
      <c r="A28" s="3" t="s">
        <v>207</v>
      </c>
      <c r="B28" s="3" t="s">
        <v>211</v>
      </c>
      <c r="C28" s="3" t="s">
        <v>200</v>
      </c>
      <c r="D28" s="3" t="s">
        <v>200</v>
      </c>
      <c r="E28" s="3" t="s">
        <v>200</v>
      </c>
      <c r="F28" s="3">
        <v>0</v>
      </c>
      <c r="G28" s="3">
        <v>0</v>
      </c>
      <c r="H28" s="3">
        <v>0</v>
      </c>
      <c r="I28" s="3">
        <v>0</v>
      </c>
      <c r="J28" s="3">
        <v>0</v>
      </c>
      <c r="K28" s="3">
        <v>0</v>
      </c>
      <c r="L28" s="3">
        <v>0</v>
      </c>
      <c r="M28" s="3" t="s">
        <v>200</v>
      </c>
      <c r="N28" s="3"/>
      <c r="O28" s="3"/>
    </row>
    <row r="29" spans="1:15" x14ac:dyDescent="0.25">
      <c r="A29" s="3" t="s">
        <v>207</v>
      </c>
      <c r="B29" s="3" t="s">
        <v>212</v>
      </c>
      <c r="C29" s="3">
        <v>0</v>
      </c>
      <c r="D29" s="3">
        <v>0</v>
      </c>
      <c r="E29" s="3">
        <v>0</v>
      </c>
      <c r="F29" s="3">
        <v>0.94323999999999997</v>
      </c>
      <c r="G29" s="3">
        <v>1.0688</v>
      </c>
      <c r="H29" s="3">
        <v>0.97579000000000005</v>
      </c>
      <c r="I29" s="3">
        <v>0.97692999999999997</v>
      </c>
      <c r="J29" s="3">
        <v>1.0304199999999999</v>
      </c>
      <c r="K29" s="3">
        <v>0.97585</v>
      </c>
      <c r="L29" s="3">
        <v>1.00749</v>
      </c>
      <c r="M29" s="3" t="s">
        <v>200</v>
      </c>
      <c r="N29" s="3"/>
      <c r="O29" s="3"/>
    </row>
    <row r="30" spans="1:15" x14ac:dyDescent="0.25">
      <c r="A30" s="3" t="s">
        <v>207</v>
      </c>
      <c r="B30" s="3" t="s">
        <v>213</v>
      </c>
      <c r="C30" s="3">
        <v>0</v>
      </c>
      <c r="D30" s="3">
        <v>0</v>
      </c>
      <c r="E30" s="3">
        <v>0</v>
      </c>
      <c r="F30" s="3">
        <v>0</v>
      </c>
      <c r="G30" s="3">
        <v>0</v>
      </c>
      <c r="H30" s="3" t="s">
        <v>200</v>
      </c>
      <c r="I30" s="3">
        <v>0</v>
      </c>
      <c r="J30" s="3">
        <v>1.08677</v>
      </c>
      <c r="K30" s="3">
        <v>1.0418499999999999</v>
      </c>
      <c r="L30" s="3">
        <v>1.0463899999999999</v>
      </c>
      <c r="M30" s="3" t="s">
        <v>200</v>
      </c>
      <c r="N30" s="3"/>
      <c r="O30" s="3"/>
    </row>
    <row r="31" spans="1:15" x14ac:dyDescent="0.25">
      <c r="A31" s="3" t="s">
        <v>207</v>
      </c>
      <c r="B31" s="3" t="s">
        <v>214</v>
      </c>
      <c r="C31" s="3">
        <v>0</v>
      </c>
      <c r="D31" s="3">
        <v>0</v>
      </c>
      <c r="E31" s="3">
        <v>0</v>
      </c>
      <c r="F31" s="3">
        <v>0</v>
      </c>
      <c r="G31" s="3">
        <v>0</v>
      </c>
      <c r="H31" s="3">
        <v>0</v>
      </c>
      <c r="I31" s="3">
        <v>0</v>
      </c>
      <c r="J31" s="3">
        <v>0</v>
      </c>
      <c r="K31" s="3">
        <v>0</v>
      </c>
      <c r="L31" s="3">
        <v>0</v>
      </c>
      <c r="M31" s="3" t="s">
        <v>200</v>
      </c>
      <c r="N31" s="3"/>
      <c r="O31" s="3"/>
    </row>
    <row r="32" spans="1:15" x14ac:dyDescent="0.25">
      <c r="A32" s="3" t="s">
        <v>207</v>
      </c>
      <c r="B32" s="3" t="s">
        <v>215</v>
      </c>
      <c r="C32" s="3" t="s">
        <v>200</v>
      </c>
      <c r="D32" s="3">
        <v>0</v>
      </c>
      <c r="E32" s="3" t="s">
        <v>200</v>
      </c>
      <c r="F32" s="3" t="s">
        <v>200</v>
      </c>
      <c r="G32" s="3" t="s">
        <v>200</v>
      </c>
      <c r="H32" s="3">
        <v>0</v>
      </c>
      <c r="I32" s="3" t="s">
        <v>200</v>
      </c>
      <c r="J32" s="3" t="s">
        <v>200</v>
      </c>
      <c r="K32" s="3" t="s">
        <v>200</v>
      </c>
      <c r="L32" s="3" t="s">
        <v>200</v>
      </c>
      <c r="M32" s="3" t="s">
        <v>200</v>
      </c>
      <c r="N32" s="3"/>
      <c r="O32" s="3"/>
    </row>
    <row r="33" spans="1:15" x14ac:dyDescent="0.25">
      <c r="A33" s="3" t="s">
        <v>207</v>
      </c>
      <c r="B33" s="3" t="s">
        <v>261</v>
      </c>
      <c r="C33" s="3">
        <v>0</v>
      </c>
      <c r="D33" s="3" t="s">
        <v>200</v>
      </c>
      <c r="E33" s="3">
        <v>0</v>
      </c>
      <c r="F33" s="3">
        <v>0</v>
      </c>
      <c r="G33" s="3">
        <v>0</v>
      </c>
      <c r="H33" s="3">
        <v>0</v>
      </c>
      <c r="I33" s="3">
        <v>0</v>
      </c>
      <c r="J33" s="3">
        <v>0</v>
      </c>
      <c r="K33" s="3" t="s">
        <v>200</v>
      </c>
      <c r="L33" s="3" t="s">
        <v>200</v>
      </c>
      <c r="M33" s="3" t="s">
        <v>200</v>
      </c>
      <c r="N33" s="3"/>
      <c r="O33" s="3"/>
    </row>
    <row r="34" spans="1:15" x14ac:dyDescent="0.25">
      <c r="A34" s="3" t="s">
        <v>207</v>
      </c>
      <c r="B34" s="3" t="s">
        <v>216</v>
      </c>
      <c r="C34" s="3">
        <v>0</v>
      </c>
      <c r="D34" s="3">
        <v>0</v>
      </c>
      <c r="E34" s="3">
        <v>0</v>
      </c>
      <c r="F34" s="3">
        <v>0</v>
      </c>
      <c r="G34" s="3">
        <v>0</v>
      </c>
      <c r="H34" s="3">
        <v>0</v>
      </c>
      <c r="I34" s="3">
        <v>0</v>
      </c>
      <c r="J34" s="3">
        <v>0</v>
      </c>
      <c r="K34" s="3" t="s">
        <v>200</v>
      </c>
      <c r="L34" s="3" t="s">
        <v>200</v>
      </c>
      <c r="M34" s="3" t="s">
        <v>200</v>
      </c>
      <c r="N34" s="3"/>
      <c r="O34" s="3"/>
    </row>
    <row r="35" spans="1:15" x14ac:dyDescent="0.25">
      <c r="A35" s="3" t="s">
        <v>207</v>
      </c>
      <c r="B35" s="3" t="s">
        <v>217</v>
      </c>
      <c r="C35" s="3">
        <v>0</v>
      </c>
      <c r="D35" s="3">
        <v>0</v>
      </c>
      <c r="E35" s="3">
        <v>0</v>
      </c>
      <c r="F35" s="3">
        <v>0</v>
      </c>
      <c r="G35" s="3">
        <v>0</v>
      </c>
      <c r="H35" s="3">
        <v>0</v>
      </c>
      <c r="I35" s="3">
        <v>0</v>
      </c>
      <c r="J35" s="3">
        <v>0</v>
      </c>
      <c r="K35" s="3">
        <v>0</v>
      </c>
      <c r="L35" s="3">
        <v>0</v>
      </c>
      <c r="M35" s="3" t="s">
        <v>200</v>
      </c>
      <c r="N35" s="3"/>
      <c r="O35" s="3"/>
    </row>
    <row r="36" spans="1:15" x14ac:dyDescent="0.25">
      <c r="A36" s="3" t="s">
        <v>218</v>
      </c>
      <c r="B36" s="3" t="s">
        <v>246</v>
      </c>
      <c r="C36" s="3">
        <v>0</v>
      </c>
      <c r="D36" s="3" t="s">
        <v>200</v>
      </c>
      <c r="E36" s="3" t="s">
        <v>200</v>
      </c>
      <c r="F36" s="3">
        <v>0</v>
      </c>
      <c r="G36" s="3">
        <v>0</v>
      </c>
      <c r="H36" s="3">
        <v>0</v>
      </c>
      <c r="I36" s="3">
        <v>0</v>
      </c>
      <c r="J36" s="3">
        <v>0</v>
      </c>
      <c r="K36" s="3">
        <v>0</v>
      </c>
      <c r="L36" s="3">
        <v>0</v>
      </c>
      <c r="M36" s="3" t="s">
        <v>200</v>
      </c>
      <c r="N36" s="3"/>
      <c r="O36" s="3"/>
    </row>
    <row r="37" spans="1:15" x14ac:dyDescent="0.25">
      <c r="A37" s="3" t="s">
        <v>218</v>
      </c>
      <c r="B37" s="3" t="s">
        <v>219</v>
      </c>
      <c r="C37" s="3">
        <v>0</v>
      </c>
      <c r="D37" s="3">
        <v>0</v>
      </c>
      <c r="E37" s="3">
        <v>0</v>
      </c>
      <c r="F37" s="3">
        <v>0</v>
      </c>
      <c r="G37" s="3">
        <v>0</v>
      </c>
      <c r="H37" s="3" t="s">
        <v>200</v>
      </c>
      <c r="I37" s="3">
        <v>0</v>
      </c>
      <c r="J37" s="3">
        <v>0</v>
      </c>
      <c r="K37" s="3">
        <v>0</v>
      </c>
      <c r="L37" s="3">
        <v>0</v>
      </c>
      <c r="M37" s="3" t="s">
        <v>200</v>
      </c>
      <c r="N37" s="3"/>
      <c r="O37" s="3"/>
    </row>
    <row r="38" spans="1:15" x14ac:dyDescent="0.25">
      <c r="A38" s="3" t="s">
        <v>218</v>
      </c>
      <c r="B38" s="3" t="s">
        <v>383</v>
      </c>
      <c r="C38" s="3" t="s">
        <v>200</v>
      </c>
      <c r="D38" s="3" t="s">
        <v>200</v>
      </c>
      <c r="E38" s="3" t="s">
        <v>200</v>
      </c>
      <c r="F38" s="3" t="s">
        <v>200</v>
      </c>
      <c r="G38" s="3" t="s">
        <v>200</v>
      </c>
      <c r="H38" s="3" t="s">
        <v>200</v>
      </c>
      <c r="I38" s="3" t="s">
        <v>200</v>
      </c>
      <c r="J38" s="3" t="s">
        <v>200</v>
      </c>
      <c r="K38" s="3" t="s">
        <v>200</v>
      </c>
      <c r="L38" s="3">
        <v>0</v>
      </c>
      <c r="M38" s="3" t="s">
        <v>200</v>
      </c>
      <c r="N38" s="3"/>
      <c r="O38" s="3"/>
    </row>
    <row r="39" spans="1:15" x14ac:dyDescent="0.25">
      <c r="A39" s="3" t="s">
        <v>218</v>
      </c>
      <c r="B39" s="3" t="s">
        <v>247</v>
      </c>
      <c r="C39" s="3" t="s">
        <v>200</v>
      </c>
      <c r="D39" s="3" t="s">
        <v>200</v>
      </c>
      <c r="E39" s="3" t="s">
        <v>200</v>
      </c>
      <c r="F39" s="3">
        <v>0</v>
      </c>
      <c r="G39" s="3">
        <v>0</v>
      </c>
      <c r="H39" s="3">
        <v>0</v>
      </c>
      <c r="I39" s="3" t="s">
        <v>200</v>
      </c>
      <c r="J39" s="3" t="s">
        <v>200</v>
      </c>
      <c r="K39" s="3" t="s">
        <v>200</v>
      </c>
      <c r="L39" s="3" t="s">
        <v>200</v>
      </c>
      <c r="M39" s="3" t="s">
        <v>200</v>
      </c>
      <c r="N39" s="3"/>
      <c r="O39" s="3"/>
    </row>
    <row r="40" spans="1:15" x14ac:dyDescent="0.25">
      <c r="A40" s="3" t="s">
        <v>218</v>
      </c>
      <c r="B40" s="3" t="s">
        <v>220</v>
      </c>
      <c r="C40" s="3">
        <v>0</v>
      </c>
      <c r="D40" s="3">
        <v>0</v>
      </c>
      <c r="E40" s="3">
        <v>0</v>
      </c>
      <c r="F40" s="3">
        <v>0.99953000000000003</v>
      </c>
      <c r="G40" s="3">
        <v>0.96448</v>
      </c>
      <c r="H40" s="3">
        <v>0.95516000000000001</v>
      </c>
      <c r="I40" s="3" t="s">
        <v>200</v>
      </c>
      <c r="J40" s="3">
        <v>0.87880000000000003</v>
      </c>
      <c r="K40" s="3">
        <v>0.96855999999999998</v>
      </c>
      <c r="L40" s="3">
        <v>0.99307000000000001</v>
      </c>
      <c r="M40" s="3" t="s">
        <v>200</v>
      </c>
      <c r="N40" s="3"/>
      <c r="O40" s="3"/>
    </row>
    <row r="41" spans="1:15" x14ac:dyDescent="0.25">
      <c r="A41" s="3" t="s">
        <v>218</v>
      </c>
      <c r="B41" s="3" t="s">
        <v>221</v>
      </c>
      <c r="C41" s="3">
        <v>0</v>
      </c>
      <c r="D41" s="3">
        <v>0</v>
      </c>
      <c r="E41" s="3" t="s">
        <v>200</v>
      </c>
      <c r="F41" s="3">
        <v>0</v>
      </c>
      <c r="G41" s="3">
        <v>0</v>
      </c>
      <c r="H41" s="3">
        <v>0</v>
      </c>
      <c r="I41" s="3">
        <v>0</v>
      </c>
      <c r="J41" s="3">
        <v>0</v>
      </c>
      <c r="K41" s="3">
        <v>0</v>
      </c>
      <c r="L41" s="3" t="s">
        <v>200</v>
      </c>
      <c r="M41" s="3" t="s">
        <v>200</v>
      </c>
      <c r="N41" s="3"/>
      <c r="O41" s="3"/>
    </row>
    <row r="42" spans="1:15" x14ac:dyDescent="0.25">
      <c r="A42" s="3" t="s">
        <v>222</v>
      </c>
      <c r="B42" s="3" t="s">
        <v>223</v>
      </c>
      <c r="C42" s="3" t="s">
        <v>200</v>
      </c>
      <c r="D42" s="3" t="s">
        <v>200</v>
      </c>
      <c r="E42" s="3" t="s">
        <v>200</v>
      </c>
      <c r="F42" s="3" t="s">
        <v>200</v>
      </c>
      <c r="G42" s="3" t="s">
        <v>200</v>
      </c>
      <c r="H42" s="3">
        <v>0</v>
      </c>
      <c r="I42" s="3">
        <v>0</v>
      </c>
      <c r="J42" s="3" t="s">
        <v>200</v>
      </c>
      <c r="K42" s="3" t="s">
        <v>200</v>
      </c>
      <c r="L42" s="3" t="s">
        <v>200</v>
      </c>
      <c r="M42" s="3" t="s">
        <v>200</v>
      </c>
      <c r="N42" s="3"/>
      <c r="O42" s="3"/>
    </row>
    <row r="43" spans="1:15" x14ac:dyDescent="0.25">
      <c r="A43" s="3" t="s">
        <v>222</v>
      </c>
      <c r="B43" s="3" t="s">
        <v>224</v>
      </c>
      <c r="C43" s="3" t="s">
        <v>200</v>
      </c>
      <c r="D43" s="3" t="s">
        <v>200</v>
      </c>
      <c r="E43" s="3" t="s">
        <v>200</v>
      </c>
      <c r="F43" s="3" t="s">
        <v>200</v>
      </c>
      <c r="G43" s="3" t="s">
        <v>200</v>
      </c>
      <c r="H43" s="3">
        <v>0</v>
      </c>
      <c r="I43" s="3" t="s">
        <v>200</v>
      </c>
      <c r="J43" s="3" t="s">
        <v>200</v>
      </c>
      <c r="K43" s="3" t="s">
        <v>200</v>
      </c>
      <c r="L43" s="3" t="s">
        <v>200</v>
      </c>
      <c r="M43" s="3" t="s">
        <v>200</v>
      </c>
      <c r="N43" s="3"/>
      <c r="O43" s="3"/>
    </row>
    <row r="44" spans="1:15" x14ac:dyDescent="0.25">
      <c r="A44" s="3" t="s">
        <v>222</v>
      </c>
      <c r="B44" s="3" t="s">
        <v>225</v>
      </c>
      <c r="C44" s="3">
        <v>0</v>
      </c>
      <c r="D44" s="3">
        <v>0</v>
      </c>
      <c r="E44" s="3">
        <v>0</v>
      </c>
      <c r="F44" s="3">
        <v>0</v>
      </c>
      <c r="G44" s="3">
        <v>0</v>
      </c>
      <c r="H44" s="3">
        <v>0</v>
      </c>
      <c r="I44" s="3">
        <v>0</v>
      </c>
      <c r="J44" s="3">
        <v>0</v>
      </c>
      <c r="K44" s="3">
        <v>0</v>
      </c>
      <c r="L44" s="3" t="s">
        <v>200</v>
      </c>
      <c r="M44" s="3" t="s">
        <v>200</v>
      </c>
      <c r="N44" s="3"/>
      <c r="O44" s="3"/>
    </row>
    <row r="45" spans="1:15" x14ac:dyDescent="0.25">
      <c r="A45" s="3" t="s">
        <v>222</v>
      </c>
      <c r="B45" s="3" t="s">
        <v>226</v>
      </c>
      <c r="C45" s="3" t="s">
        <v>200</v>
      </c>
      <c r="D45" s="3">
        <v>0</v>
      </c>
      <c r="E45" s="3">
        <v>0</v>
      </c>
      <c r="F45" s="3">
        <v>0</v>
      </c>
      <c r="G45" s="3">
        <v>0</v>
      </c>
      <c r="H45" s="3">
        <v>0</v>
      </c>
      <c r="I45" s="3">
        <v>0</v>
      </c>
      <c r="J45" s="3" t="s">
        <v>200</v>
      </c>
      <c r="K45" s="3" t="s">
        <v>200</v>
      </c>
      <c r="L45" s="3" t="s">
        <v>200</v>
      </c>
      <c r="M45" s="3" t="s">
        <v>200</v>
      </c>
      <c r="N45" s="3"/>
      <c r="O45" s="3"/>
    </row>
    <row r="46" spans="1:15" x14ac:dyDescent="0.25">
      <c r="A46" s="3" t="s">
        <v>222</v>
      </c>
      <c r="B46" s="3" t="s">
        <v>248</v>
      </c>
      <c r="C46" s="3" t="s">
        <v>200</v>
      </c>
      <c r="D46" s="3">
        <v>0</v>
      </c>
      <c r="E46" s="3" t="s">
        <v>200</v>
      </c>
      <c r="F46" s="3">
        <v>0</v>
      </c>
      <c r="G46" s="3">
        <v>0</v>
      </c>
      <c r="H46" s="3">
        <v>0</v>
      </c>
      <c r="I46" s="3">
        <v>0</v>
      </c>
      <c r="J46" s="3">
        <v>0</v>
      </c>
      <c r="K46" s="3">
        <v>0</v>
      </c>
      <c r="L46" s="3">
        <v>0</v>
      </c>
      <c r="M46" s="3" t="s">
        <v>200</v>
      </c>
      <c r="N46" s="3"/>
      <c r="O46" s="3"/>
    </row>
    <row r="47" spans="1:15" x14ac:dyDescent="0.25">
      <c r="A47" s="3" t="s">
        <v>222</v>
      </c>
      <c r="B47" s="3" t="s">
        <v>249</v>
      </c>
      <c r="C47" s="3">
        <v>0</v>
      </c>
      <c r="D47" s="3">
        <v>0</v>
      </c>
      <c r="E47" s="3">
        <v>0</v>
      </c>
      <c r="F47" s="3">
        <v>0</v>
      </c>
      <c r="G47" s="3">
        <v>0</v>
      </c>
      <c r="H47" s="3">
        <v>0</v>
      </c>
      <c r="I47" s="3">
        <v>0</v>
      </c>
      <c r="J47" s="3">
        <v>0</v>
      </c>
      <c r="K47" s="3">
        <v>0</v>
      </c>
      <c r="L47" s="3">
        <v>0</v>
      </c>
      <c r="M47" s="3" t="s">
        <v>200</v>
      </c>
      <c r="N47" s="3"/>
      <c r="O47" s="3"/>
    </row>
    <row r="48" spans="1:15" x14ac:dyDescent="0.25">
      <c r="A48" s="3" t="s">
        <v>222</v>
      </c>
      <c r="B48" s="3" t="s">
        <v>250</v>
      </c>
      <c r="C48" s="3" t="s">
        <v>200</v>
      </c>
      <c r="D48" s="3" t="s">
        <v>200</v>
      </c>
      <c r="E48" s="3" t="s">
        <v>200</v>
      </c>
      <c r="F48" s="3">
        <v>1.07422</v>
      </c>
      <c r="G48" s="3" t="s">
        <v>200</v>
      </c>
      <c r="H48" s="3" t="s">
        <v>200</v>
      </c>
      <c r="I48" s="3" t="s">
        <v>200</v>
      </c>
      <c r="J48" s="3">
        <v>1.0441</v>
      </c>
      <c r="K48" s="3">
        <v>1.11259</v>
      </c>
      <c r="L48" s="3" t="s">
        <v>200</v>
      </c>
      <c r="M48" s="3" t="s">
        <v>200</v>
      </c>
      <c r="N48" s="3"/>
      <c r="O48" s="3"/>
    </row>
    <row r="49" spans="1:15" x14ac:dyDescent="0.25">
      <c r="A49" s="3" t="s">
        <v>222</v>
      </c>
      <c r="B49" s="3" t="s">
        <v>251</v>
      </c>
      <c r="C49" s="3">
        <v>0</v>
      </c>
      <c r="D49" s="3">
        <v>0</v>
      </c>
      <c r="E49" s="3">
        <v>0</v>
      </c>
      <c r="F49" s="3">
        <v>0</v>
      </c>
      <c r="G49" s="3" t="s">
        <v>200</v>
      </c>
      <c r="H49" s="3" t="s">
        <v>200</v>
      </c>
      <c r="I49" s="3" t="s">
        <v>200</v>
      </c>
      <c r="J49" s="3" t="s">
        <v>200</v>
      </c>
      <c r="K49" s="3" t="s">
        <v>200</v>
      </c>
      <c r="L49" s="3" t="s">
        <v>200</v>
      </c>
      <c r="M49" s="3" t="s">
        <v>200</v>
      </c>
      <c r="N49" s="3"/>
      <c r="O49" s="3"/>
    </row>
    <row r="50" spans="1:15" x14ac:dyDescent="0.25">
      <c r="A50" s="3" t="s">
        <v>222</v>
      </c>
      <c r="B50" s="3" t="s">
        <v>227</v>
      </c>
      <c r="C50" s="3" t="s">
        <v>200</v>
      </c>
      <c r="D50" s="3" t="s">
        <v>200</v>
      </c>
      <c r="E50" s="3">
        <v>0</v>
      </c>
      <c r="F50" s="3">
        <v>0</v>
      </c>
      <c r="G50" s="3" t="s">
        <v>200</v>
      </c>
      <c r="H50" s="3" t="s">
        <v>200</v>
      </c>
      <c r="I50" s="3" t="s">
        <v>200</v>
      </c>
      <c r="J50" s="3" t="s">
        <v>200</v>
      </c>
      <c r="K50" s="3" t="s">
        <v>200</v>
      </c>
      <c r="L50" s="3" t="s">
        <v>200</v>
      </c>
      <c r="M50" s="3" t="s">
        <v>200</v>
      </c>
      <c r="N50" s="3"/>
      <c r="O50" s="3"/>
    </row>
    <row r="51" spans="1:15" x14ac:dyDescent="0.25">
      <c r="A51" s="3" t="s">
        <v>228</v>
      </c>
      <c r="B51" s="3" t="s">
        <v>229</v>
      </c>
      <c r="C51" s="3">
        <v>0</v>
      </c>
      <c r="D51" s="3">
        <v>0</v>
      </c>
      <c r="E51" s="3" t="s">
        <v>200</v>
      </c>
      <c r="F51" s="3">
        <v>0</v>
      </c>
      <c r="G51" s="3">
        <v>0</v>
      </c>
      <c r="H51" s="3">
        <v>0</v>
      </c>
      <c r="I51" s="3">
        <v>0</v>
      </c>
      <c r="J51" s="3">
        <v>0</v>
      </c>
      <c r="K51" s="3">
        <v>0</v>
      </c>
      <c r="L51" s="3">
        <v>0</v>
      </c>
      <c r="M51" s="3" t="s">
        <v>200</v>
      </c>
      <c r="N51" s="3"/>
      <c r="O51" s="3"/>
    </row>
    <row r="52" spans="1:15" x14ac:dyDescent="0.25">
      <c r="A52" s="3" t="s">
        <v>228</v>
      </c>
      <c r="B52" s="3" t="s">
        <v>230</v>
      </c>
      <c r="C52" s="3" t="s">
        <v>200</v>
      </c>
      <c r="D52" s="3">
        <v>0</v>
      </c>
      <c r="E52" s="3" t="s">
        <v>200</v>
      </c>
      <c r="F52" s="3">
        <v>0</v>
      </c>
      <c r="G52" s="3">
        <v>0</v>
      </c>
      <c r="H52" s="3">
        <v>0</v>
      </c>
      <c r="I52" s="3">
        <v>0</v>
      </c>
      <c r="J52" s="3">
        <v>0</v>
      </c>
      <c r="K52" s="3">
        <v>0</v>
      </c>
      <c r="L52" s="3">
        <v>0</v>
      </c>
      <c r="M52" s="3" t="s">
        <v>200</v>
      </c>
      <c r="N52" s="3"/>
      <c r="O52" s="3"/>
    </row>
    <row r="53" spans="1:15" x14ac:dyDescent="0.25">
      <c r="A53" s="3" t="s">
        <v>228</v>
      </c>
      <c r="B53" s="3" t="s">
        <v>231</v>
      </c>
      <c r="C53" s="3">
        <v>0</v>
      </c>
      <c r="D53" s="3">
        <v>0</v>
      </c>
      <c r="E53" s="3">
        <v>0</v>
      </c>
      <c r="F53" s="3">
        <v>0</v>
      </c>
      <c r="G53" s="3">
        <v>0</v>
      </c>
      <c r="H53" s="3">
        <v>0</v>
      </c>
      <c r="I53" s="3">
        <v>0</v>
      </c>
      <c r="J53" s="3">
        <v>0</v>
      </c>
      <c r="K53" s="3">
        <v>0</v>
      </c>
      <c r="L53" s="3" t="s">
        <v>200</v>
      </c>
      <c r="M53" s="3" t="s">
        <v>200</v>
      </c>
      <c r="N53" s="3"/>
      <c r="O53" s="3"/>
    </row>
    <row r="54" spans="1:15" x14ac:dyDescent="0.25">
      <c r="A54" s="3" t="s">
        <v>228</v>
      </c>
      <c r="B54" s="3" t="s">
        <v>232</v>
      </c>
      <c r="C54" s="3" t="s">
        <v>200</v>
      </c>
      <c r="D54" s="3">
        <v>0</v>
      </c>
      <c r="E54" s="3">
        <v>0</v>
      </c>
      <c r="F54" s="3">
        <v>0</v>
      </c>
      <c r="G54" s="3">
        <v>0</v>
      </c>
      <c r="H54" s="3">
        <v>0</v>
      </c>
      <c r="I54" s="3">
        <v>0</v>
      </c>
      <c r="J54" s="3">
        <v>0</v>
      </c>
      <c r="K54" s="3">
        <v>0</v>
      </c>
      <c r="L54" s="3">
        <v>0</v>
      </c>
      <c r="M54" s="3" t="s">
        <v>200</v>
      </c>
      <c r="N54" s="3"/>
      <c r="O54" s="3"/>
    </row>
    <row r="55" spans="1:15" x14ac:dyDescent="0.25">
      <c r="A55" s="3" t="s">
        <v>228</v>
      </c>
      <c r="B55" s="3" t="s">
        <v>234</v>
      </c>
      <c r="C55" s="3" t="s">
        <v>200</v>
      </c>
      <c r="D55" s="3" t="s">
        <v>200</v>
      </c>
      <c r="E55" s="3" t="s">
        <v>200</v>
      </c>
      <c r="F55" s="3">
        <v>1.0233300000000001</v>
      </c>
      <c r="G55" s="3">
        <v>1.0311900000000001</v>
      </c>
      <c r="H55" s="3">
        <v>1.0299499999999999</v>
      </c>
      <c r="I55" s="3">
        <v>1.0323899999999999</v>
      </c>
      <c r="J55" s="3">
        <v>1.03006</v>
      </c>
      <c r="K55" s="3">
        <v>1.0238400000000001</v>
      </c>
      <c r="L55" s="3">
        <v>1.0210900000000001</v>
      </c>
      <c r="M55" s="3" t="s">
        <v>200</v>
      </c>
      <c r="N55" s="3"/>
      <c r="O55" s="3"/>
    </row>
    <row r="56" spans="1:15" x14ac:dyDescent="0.25">
      <c r="A56" s="3" t="s">
        <v>228</v>
      </c>
      <c r="B56" s="3" t="s">
        <v>252</v>
      </c>
      <c r="C56" s="3">
        <v>0</v>
      </c>
      <c r="D56" s="3">
        <v>0</v>
      </c>
      <c r="E56" s="3">
        <v>0</v>
      </c>
      <c r="F56" s="3" t="s">
        <v>200</v>
      </c>
      <c r="G56" s="3" t="s">
        <v>200</v>
      </c>
      <c r="H56" s="3" t="s">
        <v>200</v>
      </c>
      <c r="I56" s="3" t="s">
        <v>200</v>
      </c>
      <c r="J56" s="3" t="s">
        <v>200</v>
      </c>
      <c r="K56" s="3" t="s">
        <v>200</v>
      </c>
      <c r="L56" s="3" t="s">
        <v>200</v>
      </c>
      <c r="M56" s="3" t="s">
        <v>200</v>
      </c>
      <c r="N56" s="3"/>
      <c r="O56" s="3"/>
    </row>
    <row r="57" spans="1:15" x14ac:dyDescent="0.25">
      <c r="A57" s="3" t="s">
        <v>228</v>
      </c>
      <c r="B57" s="3" t="s">
        <v>236</v>
      </c>
      <c r="C57" s="3" t="s">
        <v>200</v>
      </c>
      <c r="D57" s="3">
        <v>0</v>
      </c>
      <c r="E57" s="3" t="s">
        <v>200</v>
      </c>
      <c r="F57" s="3" t="s">
        <v>200</v>
      </c>
      <c r="G57" s="3">
        <v>0</v>
      </c>
      <c r="H57" s="3">
        <v>0</v>
      </c>
      <c r="I57" s="3">
        <v>0</v>
      </c>
      <c r="J57" s="3">
        <v>0</v>
      </c>
      <c r="K57" s="3" t="s">
        <v>200</v>
      </c>
      <c r="L57" s="3" t="s">
        <v>200</v>
      </c>
      <c r="M57" s="3" t="s">
        <v>200</v>
      </c>
      <c r="N57" s="3"/>
      <c r="O57" s="3"/>
    </row>
    <row r="58" spans="1:15" x14ac:dyDescent="0.25">
      <c r="A58" s="3" t="s">
        <v>228</v>
      </c>
      <c r="B58" s="3" t="s">
        <v>237</v>
      </c>
      <c r="C58" s="3">
        <v>0</v>
      </c>
      <c r="D58" s="3">
        <v>0</v>
      </c>
      <c r="E58" s="3">
        <v>0</v>
      </c>
      <c r="F58" s="3">
        <v>0</v>
      </c>
      <c r="G58" s="3">
        <v>0</v>
      </c>
      <c r="H58" s="3">
        <v>0</v>
      </c>
      <c r="I58" s="3">
        <v>0</v>
      </c>
      <c r="J58" s="3">
        <v>0</v>
      </c>
      <c r="K58" s="3">
        <v>0</v>
      </c>
      <c r="L58" s="3" t="s">
        <v>200</v>
      </c>
      <c r="M58" s="3" t="s">
        <v>200</v>
      </c>
      <c r="N58" s="3"/>
      <c r="O58" s="3"/>
    </row>
    <row r="59" spans="1:15" x14ac:dyDescent="0.25">
      <c r="A59" s="3" t="s">
        <v>228</v>
      </c>
      <c r="B59" s="3" t="s">
        <v>238</v>
      </c>
      <c r="C59" s="3">
        <v>0</v>
      </c>
      <c r="D59" s="3">
        <v>0</v>
      </c>
      <c r="E59" s="3">
        <v>0</v>
      </c>
      <c r="F59" s="3">
        <v>0</v>
      </c>
      <c r="G59" s="3">
        <v>0</v>
      </c>
      <c r="H59" s="3">
        <v>0</v>
      </c>
      <c r="I59" s="3">
        <v>0</v>
      </c>
      <c r="J59" s="3">
        <v>0</v>
      </c>
      <c r="K59" s="3">
        <v>0</v>
      </c>
      <c r="L59" s="3">
        <v>0</v>
      </c>
      <c r="M59" s="3" t="s">
        <v>200</v>
      </c>
      <c r="N59" s="3"/>
      <c r="O59" s="3"/>
    </row>
    <row r="60" spans="1:15" x14ac:dyDescent="0.25">
      <c r="A60" s="3" t="s">
        <v>228</v>
      </c>
      <c r="B60" s="3" t="s">
        <v>239</v>
      </c>
      <c r="C60" s="3" t="s">
        <v>200</v>
      </c>
      <c r="D60" s="3">
        <v>0</v>
      </c>
      <c r="E60" s="3">
        <v>0</v>
      </c>
      <c r="F60" s="3">
        <v>0</v>
      </c>
      <c r="G60" s="3">
        <v>0</v>
      </c>
      <c r="H60" s="3">
        <v>0</v>
      </c>
      <c r="I60" s="3" t="s">
        <v>200</v>
      </c>
      <c r="J60" s="3" t="s">
        <v>200</v>
      </c>
      <c r="K60" s="3" t="s">
        <v>200</v>
      </c>
      <c r="L60" s="3">
        <v>0</v>
      </c>
      <c r="M60" s="3" t="s">
        <v>200</v>
      </c>
      <c r="N60" s="3"/>
      <c r="O60" s="3"/>
    </row>
    <row r="61" spans="1:15" x14ac:dyDescent="0.25">
      <c r="A61" s="3" t="s">
        <v>228</v>
      </c>
      <c r="B61" s="3" t="s">
        <v>240</v>
      </c>
      <c r="C61" s="3" t="s">
        <v>200</v>
      </c>
      <c r="D61" s="3" t="s">
        <v>200</v>
      </c>
      <c r="E61" s="3">
        <v>0</v>
      </c>
      <c r="F61" s="3">
        <v>0</v>
      </c>
      <c r="G61" s="3" t="s">
        <v>200</v>
      </c>
      <c r="H61" s="3">
        <v>0</v>
      </c>
      <c r="I61" s="3">
        <v>0</v>
      </c>
      <c r="J61" s="3">
        <v>0</v>
      </c>
      <c r="K61" s="3">
        <v>0</v>
      </c>
      <c r="L61" s="3">
        <v>0</v>
      </c>
      <c r="M61" s="3" t="s">
        <v>200</v>
      </c>
      <c r="N61" s="3"/>
      <c r="O61" s="3"/>
    </row>
    <row r="62" spans="1:15" x14ac:dyDescent="0.25">
      <c r="A62" s="3" t="s">
        <v>228</v>
      </c>
      <c r="B62" s="3" t="s">
        <v>241</v>
      </c>
      <c r="C62" s="3">
        <v>0</v>
      </c>
      <c r="D62" s="3">
        <v>0</v>
      </c>
      <c r="E62" s="3">
        <v>0</v>
      </c>
      <c r="F62" s="3">
        <v>0</v>
      </c>
      <c r="G62" s="3">
        <v>0</v>
      </c>
      <c r="H62" s="3">
        <v>0</v>
      </c>
      <c r="I62" s="3">
        <v>0</v>
      </c>
      <c r="J62" s="3">
        <v>0</v>
      </c>
      <c r="K62" s="3">
        <v>0</v>
      </c>
      <c r="L62" s="3">
        <v>0</v>
      </c>
      <c r="M62" s="3" t="s">
        <v>200</v>
      </c>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376</v>
      </c>
    </row>
    <row r="4" spans="1:15" x14ac:dyDescent="0.25">
      <c r="A4" t="s">
        <v>377</v>
      </c>
    </row>
    <row r="5" spans="1:15" ht="21" x14ac:dyDescent="0.35">
      <c r="A5" s="7" t="s">
        <v>180</v>
      </c>
    </row>
    <row r="6" spans="1:15" x14ac:dyDescent="0.25">
      <c r="A6" t="s">
        <v>378</v>
      </c>
    </row>
    <row r="7" spans="1:15" x14ac:dyDescent="0.25">
      <c r="A7" t="s">
        <v>379</v>
      </c>
    </row>
    <row r="8" spans="1:15" x14ac:dyDescent="0.25">
      <c r="A8" t="s">
        <v>380</v>
      </c>
    </row>
    <row r="9" spans="1:15" x14ac:dyDescent="0.25">
      <c r="A9" t="s">
        <v>384</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1.0056499999999999</v>
      </c>
      <c r="D14" s="3">
        <v>1.02674</v>
      </c>
      <c r="E14" s="3">
        <v>1.02176</v>
      </c>
      <c r="F14" s="3">
        <v>1.0427999999999999</v>
      </c>
      <c r="G14" s="3">
        <v>1.01546</v>
      </c>
      <c r="H14" s="3">
        <v>1.0284800000000001</v>
      </c>
      <c r="I14" s="3">
        <v>1.03304</v>
      </c>
      <c r="J14" s="3">
        <v>1.0239799999999999</v>
      </c>
      <c r="K14" s="3">
        <v>1.0376300000000001</v>
      </c>
      <c r="L14" s="3">
        <v>1.04139</v>
      </c>
      <c r="M14" s="3" t="s">
        <v>200</v>
      </c>
      <c r="N14" s="3"/>
      <c r="O14" s="3"/>
    </row>
    <row r="15" spans="1:15" x14ac:dyDescent="0.25">
      <c r="A15" s="3" t="s">
        <v>198</v>
      </c>
      <c r="B15" s="3" t="s">
        <v>201</v>
      </c>
      <c r="C15" s="3">
        <v>1.0224800000000001</v>
      </c>
      <c r="D15" s="3">
        <v>1.0287999999999999</v>
      </c>
      <c r="E15" s="3">
        <v>1.02755</v>
      </c>
      <c r="F15" s="3" t="s">
        <v>200</v>
      </c>
      <c r="G15" s="3">
        <v>1.02285</v>
      </c>
      <c r="H15" s="3">
        <v>1.0163199999999999</v>
      </c>
      <c r="I15" s="3">
        <v>1.01755</v>
      </c>
      <c r="J15" s="3">
        <v>1.01607</v>
      </c>
      <c r="K15" s="3">
        <v>1.01908</v>
      </c>
      <c r="L15" s="3">
        <v>1.0206500000000001</v>
      </c>
      <c r="M15" s="3" t="s">
        <v>200</v>
      </c>
      <c r="N15" s="3"/>
      <c r="O15" s="3"/>
    </row>
    <row r="16" spans="1:15" x14ac:dyDescent="0.25">
      <c r="A16" s="3" t="s">
        <v>198</v>
      </c>
      <c r="B16" s="3" t="s">
        <v>265</v>
      </c>
      <c r="C16" s="3" t="s">
        <v>200</v>
      </c>
      <c r="D16" s="3">
        <v>1.0359</v>
      </c>
      <c r="E16" s="3" t="s">
        <v>200</v>
      </c>
      <c r="F16" s="3" t="s">
        <v>200</v>
      </c>
      <c r="G16" s="3" t="s">
        <v>200</v>
      </c>
      <c r="H16" s="3" t="s">
        <v>200</v>
      </c>
      <c r="I16" s="3" t="s">
        <v>200</v>
      </c>
      <c r="J16" s="3">
        <v>1.04318</v>
      </c>
      <c r="K16" s="3" t="s">
        <v>200</v>
      </c>
      <c r="L16" s="3" t="s">
        <v>200</v>
      </c>
      <c r="M16" s="3" t="s">
        <v>200</v>
      </c>
      <c r="N16" s="3"/>
      <c r="O16" s="3"/>
    </row>
    <row r="17" spans="1:15" x14ac:dyDescent="0.25">
      <c r="A17" s="3" t="s">
        <v>198</v>
      </c>
      <c r="B17" s="3" t="s">
        <v>202</v>
      </c>
      <c r="C17" s="3">
        <v>0.91122000000000003</v>
      </c>
      <c r="D17" s="3">
        <v>0.87136999999999998</v>
      </c>
      <c r="E17" s="3">
        <v>0.92835999999999996</v>
      </c>
      <c r="F17" s="3" t="s">
        <v>200</v>
      </c>
      <c r="G17" s="3" t="s">
        <v>200</v>
      </c>
      <c r="H17" s="3">
        <v>1.0387500000000001</v>
      </c>
      <c r="I17" s="3">
        <v>0.92027000000000003</v>
      </c>
      <c r="J17" s="3">
        <v>0.93350999999999995</v>
      </c>
      <c r="K17" s="3">
        <v>0.94472</v>
      </c>
      <c r="L17" s="3">
        <v>0.96194000000000002</v>
      </c>
      <c r="M17" s="3" t="s">
        <v>200</v>
      </c>
      <c r="N17" s="3"/>
      <c r="O17" s="3"/>
    </row>
    <row r="18" spans="1:15" x14ac:dyDescent="0.25">
      <c r="A18" s="3" t="s">
        <v>198</v>
      </c>
      <c r="B18" s="3" t="s">
        <v>203</v>
      </c>
      <c r="C18" s="3">
        <v>1.06532</v>
      </c>
      <c r="D18" s="3">
        <v>0.98592999999999997</v>
      </c>
      <c r="E18" s="3">
        <v>0.99051</v>
      </c>
      <c r="F18" s="3" t="s">
        <v>200</v>
      </c>
      <c r="G18" s="3" t="s">
        <v>200</v>
      </c>
      <c r="H18" s="3" t="s">
        <v>200</v>
      </c>
      <c r="I18" s="3" t="s">
        <v>200</v>
      </c>
      <c r="J18" s="3" t="s">
        <v>200</v>
      </c>
      <c r="K18" s="3" t="s">
        <v>200</v>
      </c>
      <c r="L18" s="3" t="s">
        <v>200</v>
      </c>
      <c r="M18" s="3" t="s">
        <v>200</v>
      </c>
      <c r="N18" s="3"/>
      <c r="O18" s="3"/>
    </row>
    <row r="19" spans="1:15" x14ac:dyDescent="0.25">
      <c r="A19" s="3" t="s">
        <v>198</v>
      </c>
      <c r="B19" s="3" t="s">
        <v>204</v>
      </c>
      <c r="C19" s="3">
        <v>1.06734</v>
      </c>
      <c r="D19" s="3">
        <v>1.0574300000000001</v>
      </c>
      <c r="E19" s="3">
        <v>1.06399</v>
      </c>
      <c r="F19" s="3">
        <v>1.0724100000000001</v>
      </c>
      <c r="G19" s="3">
        <v>1.0689299999999999</v>
      </c>
      <c r="H19" s="3">
        <v>1.06694</v>
      </c>
      <c r="I19" s="3" t="s">
        <v>200</v>
      </c>
      <c r="J19" s="3" t="s">
        <v>200</v>
      </c>
      <c r="K19" s="3">
        <v>1.04878</v>
      </c>
      <c r="L19" s="3" t="s">
        <v>200</v>
      </c>
      <c r="M19" s="3" t="s">
        <v>200</v>
      </c>
      <c r="N19" s="3"/>
      <c r="O19" s="3"/>
    </row>
    <row r="20" spans="1:15" x14ac:dyDescent="0.25">
      <c r="A20" s="3" t="s">
        <v>198</v>
      </c>
      <c r="B20" s="3" t="s">
        <v>205</v>
      </c>
      <c r="C20" s="3" t="s">
        <v>200</v>
      </c>
      <c r="D20" s="3">
        <v>1.0139</v>
      </c>
      <c r="E20" s="3">
        <v>1.0237000000000001</v>
      </c>
      <c r="F20" s="3" t="s">
        <v>200</v>
      </c>
      <c r="G20" s="3" t="s">
        <v>200</v>
      </c>
      <c r="H20" s="3">
        <v>1.01912</v>
      </c>
      <c r="I20" s="3" t="s">
        <v>200</v>
      </c>
      <c r="J20" s="3" t="s">
        <v>200</v>
      </c>
      <c r="K20" s="3" t="s">
        <v>200</v>
      </c>
      <c r="L20" s="3" t="s">
        <v>200</v>
      </c>
      <c r="M20" s="3" t="s">
        <v>200</v>
      </c>
      <c r="N20" s="3"/>
      <c r="O20" s="3"/>
    </row>
    <row r="21" spans="1:15" x14ac:dyDescent="0.25">
      <c r="A21" s="3" t="s">
        <v>198</v>
      </c>
      <c r="B21" s="3" t="s">
        <v>365</v>
      </c>
      <c r="C21" s="3" t="s">
        <v>200</v>
      </c>
      <c r="D21" s="3">
        <v>1.03549</v>
      </c>
      <c r="E21" s="3" t="s">
        <v>200</v>
      </c>
      <c r="F21" s="3" t="s">
        <v>200</v>
      </c>
      <c r="G21" s="3" t="s">
        <v>200</v>
      </c>
      <c r="H21" s="3" t="s">
        <v>200</v>
      </c>
      <c r="I21" s="3" t="s">
        <v>200</v>
      </c>
      <c r="J21" s="3" t="s">
        <v>200</v>
      </c>
      <c r="K21" s="3" t="s">
        <v>200</v>
      </c>
      <c r="L21" s="3" t="s">
        <v>200</v>
      </c>
      <c r="M21" s="3" t="s">
        <v>200</v>
      </c>
      <c r="N21" s="3"/>
      <c r="O21" s="3"/>
    </row>
    <row r="22" spans="1:15" x14ac:dyDescent="0.25">
      <c r="A22" s="3" t="s">
        <v>198</v>
      </c>
      <c r="B22" s="3" t="s">
        <v>206</v>
      </c>
      <c r="C22" s="3">
        <v>1.0854600000000001</v>
      </c>
      <c r="D22" s="3">
        <v>1.05105</v>
      </c>
      <c r="E22" s="3">
        <v>1.04115</v>
      </c>
      <c r="F22" s="3">
        <v>1.08107</v>
      </c>
      <c r="G22" s="3">
        <v>1.1152</v>
      </c>
      <c r="H22" s="3">
        <v>1.0951500000000001</v>
      </c>
      <c r="I22" s="3">
        <v>1.08528</v>
      </c>
      <c r="J22" s="3" t="s">
        <v>200</v>
      </c>
      <c r="K22" s="3" t="s">
        <v>200</v>
      </c>
      <c r="L22" s="3" t="s">
        <v>200</v>
      </c>
      <c r="M22" s="3" t="s">
        <v>200</v>
      </c>
      <c r="N22" s="3"/>
      <c r="O22" s="3"/>
    </row>
    <row r="23" spans="1:15" x14ac:dyDescent="0.25">
      <c r="A23" s="3" t="s">
        <v>207</v>
      </c>
      <c r="B23" s="3" t="s">
        <v>208</v>
      </c>
      <c r="C23" s="3" t="s">
        <v>200</v>
      </c>
      <c r="D23" s="3" t="s">
        <v>200</v>
      </c>
      <c r="E23" s="3" t="s">
        <v>200</v>
      </c>
      <c r="F23" s="3">
        <v>1.04983</v>
      </c>
      <c r="G23" s="3">
        <v>1.06785</v>
      </c>
      <c r="H23" s="3" t="s">
        <v>200</v>
      </c>
      <c r="I23" s="3" t="s">
        <v>200</v>
      </c>
      <c r="J23" s="3">
        <v>1.0336000000000001</v>
      </c>
      <c r="K23" s="3">
        <v>1.0314099999999999</v>
      </c>
      <c r="L23" s="3" t="s">
        <v>200</v>
      </c>
      <c r="M23" s="3" t="s">
        <v>200</v>
      </c>
      <c r="N23" s="3"/>
      <c r="O23" s="3"/>
    </row>
    <row r="24" spans="1:15" x14ac:dyDescent="0.25">
      <c r="A24" s="3" t="s">
        <v>207</v>
      </c>
      <c r="B24" s="3" t="s">
        <v>245</v>
      </c>
      <c r="C24" s="3" t="s">
        <v>200</v>
      </c>
      <c r="D24" s="3">
        <v>1.1477900000000001</v>
      </c>
      <c r="E24" s="3">
        <v>1.18675</v>
      </c>
      <c r="F24" s="3" t="s">
        <v>200</v>
      </c>
      <c r="G24" s="3" t="s">
        <v>200</v>
      </c>
      <c r="H24" s="3">
        <v>1.0212300000000001</v>
      </c>
      <c r="I24" s="3">
        <v>1.1148400000000001</v>
      </c>
      <c r="J24" s="3">
        <v>1.06989</v>
      </c>
      <c r="K24" s="3">
        <v>0.96741999999999995</v>
      </c>
      <c r="L24" s="3">
        <v>0.94608999999999999</v>
      </c>
      <c r="M24" s="3">
        <v>0.85192999999999997</v>
      </c>
      <c r="N24" s="3"/>
      <c r="O24" s="3"/>
    </row>
    <row r="25" spans="1:15" x14ac:dyDescent="0.25">
      <c r="A25" s="3" t="s">
        <v>207</v>
      </c>
      <c r="B25" s="3" t="s">
        <v>209</v>
      </c>
      <c r="C25" s="3">
        <v>0.96784000000000003</v>
      </c>
      <c r="D25" s="3">
        <v>0.98814000000000002</v>
      </c>
      <c r="E25" s="3">
        <v>1.0061100000000001</v>
      </c>
      <c r="F25" s="3">
        <v>0.99409000000000003</v>
      </c>
      <c r="G25" s="3">
        <v>0.99392000000000003</v>
      </c>
      <c r="H25" s="3">
        <v>0.98041999999999996</v>
      </c>
      <c r="I25" s="3" t="s">
        <v>200</v>
      </c>
      <c r="J25" s="3">
        <v>0.97818000000000005</v>
      </c>
      <c r="K25" s="3">
        <v>0.99180000000000001</v>
      </c>
      <c r="L25" s="3" t="s">
        <v>200</v>
      </c>
      <c r="M25" s="3" t="s">
        <v>200</v>
      </c>
      <c r="N25" s="3"/>
      <c r="O25" s="3"/>
    </row>
    <row r="26" spans="1:15" x14ac:dyDescent="0.25">
      <c r="A26" s="3" t="s">
        <v>207</v>
      </c>
      <c r="B26" s="3" t="s">
        <v>257</v>
      </c>
      <c r="C26" s="3">
        <v>0.96399000000000001</v>
      </c>
      <c r="D26" s="3">
        <v>0.95626</v>
      </c>
      <c r="E26" s="3">
        <v>0.94010000000000005</v>
      </c>
      <c r="F26" s="3" t="s">
        <v>200</v>
      </c>
      <c r="G26" s="3">
        <v>0.94620000000000004</v>
      </c>
      <c r="H26" s="3">
        <v>0.94823000000000002</v>
      </c>
      <c r="I26" s="3" t="s">
        <v>200</v>
      </c>
      <c r="J26" s="3" t="s">
        <v>200</v>
      </c>
      <c r="K26" s="3" t="s">
        <v>200</v>
      </c>
      <c r="L26" s="3" t="s">
        <v>200</v>
      </c>
      <c r="M26" s="3" t="s">
        <v>200</v>
      </c>
      <c r="N26" s="3"/>
      <c r="O26" s="3"/>
    </row>
    <row r="27" spans="1:15" x14ac:dyDescent="0.25">
      <c r="A27" s="3" t="s">
        <v>207</v>
      </c>
      <c r="B27" s="3" t="s">
        <v>210</v>
      </c>
      <c r="C27" s="3" t="s">
        <v>200</v>
      </c>
      <c r="D27" s="3" t="s">
        <v>200</v>
      </c>
      <c r="E27" s="3">
        <v>1.0251399999999999</v>
      </c>
      <c r="F27" s="3" t="s">
        <v>200</v>
      </c>
      <c r="G27" s="3">
        <v>0.97399999999999998</v>
      </c>
      <c r="H27" s="3">
        <v>0.98762000000000005</v>
      </c>
      <c r="I27" s="3">
        <v>0.97358</v>
      </c>
      <c r="J27" s="3" t="s">
        <v>200</v>
      </c>
      <c r="K27" s="3" t="s">
        <v>200</v>
      </c>
      <c r="L27" s="3" t="s">
        <v>200</v>
      </c>
      <c r="M27" s="3" t="s">
        <v>200</v>
      </c>
      <c r="N27" s="3"/>
      <c r="O27" s="3"/>
    </row>
    <row r="28" spans="1:15" x14ac:dyDescent="0.25">
      <c r="A28" s="3" t="s">
        <v>207</v>
      </c>
      <c r="B28" s="3" t="s">
        <v>211</v>
      </c>
      <c r="C28" s="3">
        <v>1.02478</v>
      </c>
      <c r="D28" s="3" t="s">
        <v>200</v>
      </c>
      <c r="E28" s="3" t="s">
        <v>200</v>
      </c>
      <c r="F28" s="3">
        <v>1.0492999999999999</v>
      </c>
      <c r="G28" s="3">
        <v>1.0582</v>
      </c>
      <c r="H28" s="3">
        <v>1.0708899999999999</v>
      </c>
      <c r="I28" s="3">
        <v>1.08321</v>
      </c>
      <c r="J28" s="3">
        <v>1.0862000000000001</v>
      </c>
      <c r="K28" s="3">
        <v>1.0874600000000001</v>
      </c>
      <c r="L28" s="3">
        <v>1.09581</v>
      </c>
      <c r="M28" s="3" t="s">
        <v>200</v>
      </c>
      <c r="N28" s="3"/>
      <c r="O28" s="3"/>
    </row>
    <row r="29" spans="1:15" x14ac:dyDescent="0.25">
      <c r="A29" s="3" t="s">
        <v>207</v>
      </c>
      <c r="B29" s="3" t="s">
        <v>212</v>
      </c>
      <c r="C29" s="3">
        <v>0.99070000000000003</v>
      </c>
      <c r="D29" s="3">
        <v>1.0035799999999999</v>
      </c>
      <c r="E29" s="3">
        <v>1.01457</v>
      </c>
      <c r="F29" s="3">
        <v>1.01241</v>
      </c>
      <c r="G29" s="3">
        <v>1.0256400000000001</v>
      </c>
      <c r="H29" s="3">
        <v>1.02328</v>
      </c>
      <c r="I29" s="3">
        <v>1.01518</v>
      </c>
      <c r="J29" s="3">
        <v>0.99724999999999997</v>
      </c>
      <c r="K29" s="3">
        <v>1.01231</v>
      </c>
      <c r="L29" s="3">
        <v>0.99614999999999998</v>
      </c>
      <c r="M29" s="3" t="s">
        <v>200</v>
      </c>
      <c r="N29" s="3"/>
      <c r="O29" s="3"/>
    </row>
    <row r="30" spans="1:15" x14ac:dyDescent="0.25">
      <c r="A30" s="3" t="s">
        <v>207</v>
      </c>
      <c r="B30" s="3" t="s">
        <v>213</v>
      </c>
      <c r="C30" s="3">
        <v>1.0523199999999999</v>
      </c>
      <c r="D30" s="3">
        <v>1.04983</v>
      </c>
      <c r="E30" s="3">
        <v>1.05752</v>
      </c>
      <c r="F30" s="3">
        <v>1.0480700000000001</v>
      </c>
      <c r="G30" s="3">
        <v>1.0434099999999999</v>
      </c>
      <c r="H30" s="3">
        <v>1.0373300000000001</v>
      </c>
      <c r="I30" s="3">
        <v>1.0345899999999999</v>
      </c>
      <c r="J30" s="3">
        <v>1.0369999999999999</v>
      </c>
      <c r="K30" s="3">
        <v>1.0308900000000001</v>
      </c>
      <c r="L30" s="3">
        <v>1.0420799999999999</v>
      </c>
      <c r="M30" s="3" t="s">
        <v>200</v>
      </c>
      <c r="N30" s="3"/>
      <c r="O30" s="3"/>
    </row>
    <row r="31" spans="1:15" x14ac:dyDescent="0.25">
      <c r="A31" s="3" t="s">
        <v>207</v>
      </c>
      <c r="B31" s="3" t="s">
        <v>214</v>
      </c>
      <c r="C31" s="3">
        <v>0.97516999999999998</v>
      </c>
      <c r="D31" s="3">
        <v>0.97636999999999996</v>
      </c>
      <c r="E31" s="3">
        <v>1.0755399999999999</v>
      </c>
      <c r="F31" s="3">
        <v>1.0690999999999999</v>
      </c>
      <c r="G31" s="3">
        <v>1.00423</v>
      </c>
      <c r="H31" s="3">
        <v>1.0579099999999999</v>
      </c>
      <c r="I31" s="3">
        <v>1.05907</v>
      </c>
      <c r="J31" s="3">
        <v>1.0452900000000001</v>
      </c>
      <c r="K31" s="3">
        <v>1.0224200000000001</v>
      </c>
      <c r="L31" s="3">
        <v>1.0160199999999999</v>
      </c>
      <c r="M31" s="3" t="s">
        <v>200</v>
      </c>
      <c r="N31" s="3"/>
      <c r="O31" s="3"/>
    </row>
    <row r="32" spans="1:15" x14ac:dyDescent="0.25">
      <c r="A32" s="3" t="s">
        <v>207</v>
      </c>
      <c r="B32" s="3" t="s">
        <v>215</v>
      </c>
      <c r="C32" s="3" t="s">
        <v>200</v>
      </c>
      <c r="D32" s="3">
        <v>0.93981999999999999</v>
      </c>
      <c r="E32" s="3" t="s">
        <v>200</v>
      </c>
      <c r="F32" s="3" t="s">
        <v>200</v>
      </c>
      <c r="G32" s="3" t="s">
        <v>200</v>
      </c>
      <c r="H32" s="3">
        <v>0.94516999999999995</v>
      </c>
      <c r="I32" s="3" t="s">
        <v>200</v>
      </c>
      <c r="J32" s="3" t="s">
        <v>200</v>
      </c>
      <c r="K32" s="3" t="s">
        <v>200</v>
      </c>
      <c r="L32" s="3" t="s">
        <v>200</v>
      </c>
      <c r="M32" s="3" t="s">
        <v>200</v>
      </c>
      <c r="N32" s="3"/>
      <c r="O32" s="3"/>
    </row>
    <row r="33" spans="1:15" x14ac:dyDescent="0.25">
      <c r="A33" s="3" t="s">
        <v>207</v>
      </c>
      <c r="B33" s="3" t="s">
        <v>261</v>
      </c>
      <c r="C33" s="3">
        <v>1.0401499999999999</v>
      </c>
      <c r="D33" s="3">
        <v>1.0445</v>
      </c>
      <c r="E33" s="3">
        <v>0.94250999999999996</v>
      </c>
      <c r="F33" s="3">
        <v>1.25502</v>
      </c>
      <c r="G33" s="3">
        <v>1.0708800000000001</v>
      </c>
      <c r="H33" s="3">
        <v>0.98958999999999997</v>
      </c>
      <c r="I33" s="3">
        <v>1.04647</v>
      </c>
      <c r="J33" s="3">
        <v>1.01979</v>
      </c>
      <c r="K33" s="3" t="s">
        <v>200</v>
      </c>
      <c r="L33" s="3" t="s">
        <v>200</v>
      </c>
      <c r="M33" s="3" t="s">
        <v>200</v>
      </c>
      <c r="N33" s="3"/>
      <c r="O33" s="3"/>
    </row>
    <row r="34" spans="1:15" x14ac:dyDescent="0.25">
      <c r="A34" s="3" t="s">
        <v>207</v>
      </c>
      <c r="B34" s="3" t="s">
        <v>216</v>
      </c>
      <c r="C34" s="3">
        <v>1.0497000000000001</v>
      </c>
      <c r="D34" s="3" t="s">
        <v>200</v>
      </c>
      <c r="E34" s="3">
        <v>1.0358499999999999</v>
      </c>
      <c r="F34" s="3">
        <v>1.0331900000000001</v>
      </c>
      <c r="G34" s="3">
        <v>1.0326900000000001</v>
      </c>
      <c r="H34" s="3">
        <v>1.0373399999999999</v>
      </c>
      <c r="I34" s="3">
        <v>1.0382</v>
      </c>
      <c r="J34" s="3">
        <v>1.03755</v>
      </c>
      <c r="K34" s="3" t="s">
        <v>200</v>
      </c>
      <c r="L34" s="3" t="s">
        <v>200</v>
      </c>
      <c r="M34" s="3" t="s">
        <v>200</v>
      </c>
      <c r="N34" s="3"/>
      <c r="O34" s="3"/>
    </row>
    <row r="35" spans="1:15" x14ac:dyDescent="0.25">
      <c r="A35" s="3" t="s">
        <v>207</v>
      </c>
      <c r="B35" s="3" t="s">
        <v>217</v>
      </c>
      <c r="C35" s="3">
        <v>1.0247999999999999</v>
      </c>
      <c r="D35" s="3">
        <v>0.97130000000000005</v>
      </c>
      <c r="E35" s="3">
        <v>0.97404999999999997</v>
      </c>
      <c r="F35" s="3">
        <v>1.02447</v>
      </c>
      <c r="G35" s="3">
        <v>1.0246900000000001</v>
      </c>
      <c r="H35" s="3">
        <v>1.0234099999999999</v>
      </c>
      <c r="I35" s="3">
        <v>1.0101599999999999</v>
      </c>
      <c r="J35" s="3">
        <v>1.00545</v>
      </c>
      <c r="K35" s="3">
        <v>0.99941000000000002</v>
      </c>
      <c r="L35" s="3">
        <v>1.00122</v>
      </c>
      <c r="M35" s="3" t="s">
        <v>200</v>
      </c>
      <c r="N35" s="3"/>
      <c r="O35" s="3"/>
    </row>
    <row r="36" spans="1:15" x14ac:dyDescent="0.25">
      <c r="A36" s="3" t="s">
        <v>218</v>
      </c>
      <c r="B36" s="3" t="s">
        <v>246</v>
      </c>
      <c r="C36" s="3">
        <v>0.95767999999999998</v>
      </c>
      <c r="D36" s="3">
        <v>1.01555</v>
      </c>
      <c r="E36" s="3" t="s">
        <v>200</v>
      </c>
      <c r="F36" s="3" t="s">
        <v>200</v>
      </c>
      <c r="G36" s="3" t="s">
        <v>200</v>
      </c>
      <c r="H36" s="3" t="s">
        <v>200</v>
      </c>
      <c r="I36" s="3" t="s">
        <v>200</v>
      </c>
      <c r="J36" s="3" t="s">
        <v>200</v>
      </c>
      <c r="K36" s="3" t="s">
        <v>200</v>
      </c>
      <c r="L36" s="3" t="s">
        <v>200</v>
      </c>
      <c r="M36" s="3" t="s">
        <v>200</v>
      </c>
      <c r="N36" s="3"/>
      <c r="O36" s="3"/>
    </row>
    <row r="37" spans="1:15" x14ac:dyDescent="0.25">
      <c r="A37" s="3" t="s">
        <v>218</v>
      </c>
      <c r="B37" s="3" t="s">
        <v>219</v>
      </c>
      <c r="C37" s="3">
        <v>0.87412999999999996</v>
      </c>
      <c r="D37" s="3">
        <v>0.96821000000000002</v>
      </c>
      <c r="E37" s="3">
        <v>0.96911999999999998</v>
      </c>
      <c r="F37" s="3">
        <v>0.96958999999999995</v>
      </c>
      <c r="G37" s="3">
        <v>0.98109000000000002</v>
      </c>
      <c r="H37" s="3" t="s">
        <v>200</v>
      </c>
      <c r="I37" s="3">
        <v>0.98255999999999999</v>
      </c>
      <c r="J37" s="3">
        <v>0.98777000000000004</v>
      </c>
      <c r="K37" s="3">
        <v>0.99578999999999995</v>
      </c>
      <c r="L37" s="3">
        <v>1.0008300000000001</v>
      </c>
      <c r="M37" s="3" t="s">
        <v>200</v>
      </c>
      <c r="N37" s="3"/>
      <c r="O37" s="3"/>
    </row>
    <row r="38" spans="1:15" x14ac:dyDescent="0.25">
      <c r="A38" s="3" t="s">
        <v>218</v>
      </c>
      <c r="B38" s="3" t="s">
        <v>247</v>
      </c>
      <c r="C38" s="3" t="s">
        <v>200</v>
      </c>
      <c r="D38" s="3" t="s">
        <v>200</v>
      </c>
      <c r="E38" s="3" t="s">
        <v>200</v>
      </c>
      <c r="F38" s="3" t="s">
        <v>200</v>
      </c>
      <c r="G38" s="3" t="s">
        <v>200</v>
      </c>
      <c r="H38" s="3">
        <v>1.2068399999999999</v>
      </c>
      <c r="I38" s="3" t="s">
        <v>200</v>
      </c>
      <c r="J38" s="3" t="s">
        <v>200</v>
      </c>
      <c r="K38" s="3" t="s">
        <v>200</v>
      </c>
      <c r="L38" s="3" t="s">
        <v>200</v>
      </c>
      <c r="M38" s="3" t="s">
        <v>200</v>
      </c>
      <c r="N38" s="3"/>
      <c r="O38" s="3"/>
    </row>
    <row r="39" spans="1:15" x14ac:dyDescent="0.25">
      <c r="A39" s="3" t="s">
        <v>218</v>
      </c>
      <c r="B39" s="3" t="s">
        <v>220</v>
      </c>
      <c r="C39" s="3">
        <v>0.76641999999999999</v>
      </c>
      <c r="D39" s="3" t="s">
        <v>200</v>
      </c>
      <c r="E39" s="3">
        <v>0.77900000000000003</v>
      </c>
      <c r="F39" s="3">
        <v>0.7903</v>
      </c>
      <c r="G39" s="3">
        <v>0.82001000000000002</v>
      </c>
      <c r="H39" s="3">
        <v>0.81311</v>
      </c>
      <c r="I39" s="3">
        <v>0.84065999999999996</v>
      </c>
      <c r="J39" s="3">
        <v>0.83757000000000004</v>
      </c>
      <c r="K39" s="3">
        <v>0.85672000000000004</v>
      </c>
      <c r="L39" s="3">
        <v>0.88804000000000005</v>
      </c>
      <c r="M39" s="3" t="s">
        <v>200</v>
      </c>
      <c r="N39" s="3"/>
      <c r="O39" s="3"/>
    </row>
    <row r="40" spans="1:15" x14ac:dyDescent="0.25">
      <c r="A40" s="3" t="s">
        <v>218</v>
      </c>
      <c r="B40" s="3" t="s">
        <v>221</v>
      </c>
      <c r="C40" s="3" t="s">
        <v>200</v>
      </c>
      <c r="D40" s="3" t="s">
        <v>200</v>
      </c>
      <c r="E40" s="3" t="s">
        <v>200</v>
      </c>
      <c r="F40" s="3">
        <v>1.0841499999999999</v>
      </c>
      <c r="G40" s="3">
        <v>1.0411999999999999</v>
      </c>
      <c r="H40" s="3">
        <v>1.0227599999999999</v>
      </c>
      <c r="I40" s="3">
        <v>1.01755</v>
      </c>
      <c r="J40" s="3" t="s">
        <v>200</v>
      </c>
      <c r="K40" s="3" t="s">
        <v>200</v>
      </c>
      <c r="L40" s="3" t="s">
        <v>200</v>
      </c>
      <c r="M40" s="3" t="s">
        <v>200</v>
      </c>
      <c r="N40" s="3"/>
      <c r="O40" s="3"/>
    </row>
    <row r="41" spans="1:15" x14ac:dyDescent="0.25">
      <c r="A41" s="3" t="s">
        <v>222</v>
      </c>
      <c r="B41" s="3" t="s">
        <v>223</v>
      </c>
      <c r="C41" s="3">
        <v>1.0027200000000001</v>
      </c>
      <c r="D41" s="3">
        <v>1.3091200000000001</v>
      </c>
      <c r="E41" s="3" t="s">
        <v>200</v>
      </c>
      <c r="F41" s="3" t="s">
        <v>200</v>
      </c>
      <c r="G41" s="3" t="s">
        <v>200</v>
      </c>
      <c r="H41" s="3" t="s">
        <v>200</v>
      </c>
      <c r="I41" s="3">
        <v>0.89071</v>
      </c>
      <c r="J41" s="3" t="s">
        <v>200</v>
      </c>
      <c r="K41" s="3" t="s">
        <v>200</v>
      </c>
      <c r="L41" s="3" t="s">
        <v>200</v>
      </c>
      <c r="M41" s="3" t="s">
        <v>200</v>
      </c>
      <c r="N41" s="3"/>
      <c r="O41" s="3"/>
    </row>
    <row r="42" spans="1:15" x14ac:dyDescent="0.25">
      <c r="A42" s="3" t="s">
        <v>222</v>
      </c>
      <c r="B42" s="3" t="s">
        <v>224</v>
      </c>
      <c r="C42" s="3" t="s">
        <v>200</v>
      </c>
      <c r="D42" s="3" t="s">
        <v>200</v>
      </c>
      <c r="E42" s="3">
        <v>1.0088699999999999</v>
      </c>
      <c r="F42" s="3">
        <v>0.99121999999999999</v>
      </c>
      <c r="G42" s="3">
        <v>1.0363599999999999</v>
      </c>
      <c r="H42" s="3">
        <v>1.0337099999999999</v>
      </c>
      <c r="I42" s="3" t="s">
        <v>200</v>
      </c>
      <c r="J42" s="3" t="s">
        <v>200</v>
      </c>
      <c r="K42" s="3" t="s">
        <v>200</v>
      </c>
      <c r="L42" s="3" t="s">
        <v>200</v>
      </c>
      <c r="M42" s="3" t="s">
        <v>200</v>
      </c>
      <c r="N42" s="3"/>
      <c r="O42" s="3"/>
    </row>
    <row r="43" spans="1:15" x14ac:dyDescent="0.25">
      <c r="A43" s="3" t="s">
        <v>222</v>
      </c>
      <c r="B43" s="3" t="s">
        <v>225</v>
      </c>
      <c r="C43" s="3">
        <v>1.02227</v>
      </c>
      <c r="D43" s="3">
        <v>1.0138499999999999</v>
      </c>
      <c r="E43" s="3" t="s">
        <v>200</v>
      </c>
      <c r="F43" s="3" t="s">
        <v>200</v>
      </c>
      <c r="G43" s="3" t="s">
        <v>200</v>
      </c>
      <c r="H43" s="3" t="s">
        <v>200</v>
      </c>
      <c r="I43" s="3" t="s">
        <v>200</v>
      </c>
      <c r="J43" s="3" t="s">
        <v>200</v>
      </c>
      <c r="K43" s="3" t="s">
        <v>200</v>
      </c>
      <c r="L43" s="3" t="s">
        <v>200</v>
      </c>
      <c r="M43" s="3" t="s">
        <v>200</v>
      </c>
      <c r="N43" s="3"/>
      <c r="O43" s="3"/>
    </row>
    <row r="44" spans="1:15" x14ac:dyDescent="0.25">
      <c r="A44" s="3" t="s">
        <v>222</v>
      </c>
      <c r="B44" s="3" t="s">
        <v>226</v>
      </c>
      <c r="C44" s="3">
        <v>1.0355399999999999</v>
      </c>
      <c r="D44" s="3">
        <v>1.0357799999999999</v>
      </c>
      <c r="E44" s="3">
        <v>1.03589</v>
      </c>
      <c r="F44" s="3">
        <v>1.0354399999999999</v>
      </c>
      <c r="G44" s="3">
        <v>1.03251</v>
      </c>
      <c r="H44" s="3">
        <v>1.0216400000000001</v>
      </c>
      <c r="I44" s="3">
        <v>1.0410699999999999</v>
      </c>
      <c r="J44" s="3" t="s">
        <v>200</v>
      </c>
      <c r="K44" s="3" t="s">
        <v>200</v>
      </c>
      <c r="L44" s="3" t="s">
        <v>200</v>
      </c>
      <c r="M44" s="3" t="s">
        <v>200</v>
      </c>
      <c r="N44" s="3"/>
      <c r="O44" s="3"/>
    </row>
    <row r="45" spans="1:15" x14ac:dyDescent="0.25">
      <c r="A45" s="3" t="s">
        <v>222</v>
      </c>
      <c r="B45" s="3" t="s">
        <v>248</v>
      </c>
      <c r="C45" s="3" t="s">
        <v>200</v>
      </c>
      <c r="D45" s="3" t="s">
        <v>200</v>
      </c>
      <c r="E45" s="3" t="s">
        <v>200</v>
      </c>
      <c r="F45" s="3" t="s">
        <v>200</v>
      </c>
      <c r="G45" s="3" t="s">
        <v>200</v>
      </c>
      <c r="H45" s="3">
        <v>1.01034</v>
      </c>
      <c r="I45" s="3" t="s">
        <v>200</v>
      </c>
      <c r="J45" s="3" t="s">
        <v>200</v>
      </c>
      <c r="K45" s="3" t="s">
        <v>200</v>
      </c>
      <c r="L45" s="3" t="s">
        <v>200</v>
      </c>
      <c r="M45" s="3" t="s">
        <v>200</v>
      </c>
      <c r="N45" s="3"/>
      <c r="O45" s="3"/>
    </row>
    <row r="46" spans="1:15" x14ac:dyDescent="0.25">
      <c r="A46" s="3" t="s">
        <v>222</v>
      </c>
      <c r="B46" s="3" t="s">
        <v>250</v>
      </c>
      <c r="C46" s="3" t="s">
        <v>200</v>
      </c>
      <c r="D46" s="3" t="s">
        <v>200</v>
      </c>
      <c r="E46" s="3">
        <v>1.01064</v>
      </c>
      <c r="F46" s="3">
        <v>1.0261400000000001</v>
      </c>
      <c r="G46" s="3" t="s">
        <v>200</v>
      </c>
      <c r="H46" s="3" t="s">
        <v>200</v>
      </c>
      <c r="I46" s="3" t="s">
        <v>200</v>
      </c>
      <c r="J46" s="3">
        <v>1.0365899999999999</v>
      </c>
      <c r="K46" s="3">
        <v>1.03485</v>
      </c>
      <c r="L46" s="3" t="s">
        <v>200</v>
      </c>
      <c r="M46" s="3" t="s">
        <v>200</v>
      </c>
      <c r="N46" s="3"/>
      <c r="O46" s="3"/>
    </row>
    <row r="47" spans="1:15" x14ac:dyDescent="0.25">
      <c r="A47" s="3" t="s">
        <v>222</v>
      </c>
      <c r="B47" s="3" t="s">
        <v>266</v>
      </c>
      <c r="C47" s="3" t="s">
        <v>200</v>
      </c>
      <c r="D47" s="3" t="s">
        <v>200</v>
      </c>
      <c r="E47" s="3" t="s">
        <v>200</v>
      </c>
      <c r="F47" s="3" t="s">
        <v>200</v>
      </c>
      <c r="G47" s="3" t="s">
        <v>200</v>
      </c>
      <c r="H47" s="3">
        <v>1.00421</v>
      </c>
      <c r="I47" s="3">
        <v>1.00204</v>
      </c>
      <c r="J47" s="3">
        <v>1.0047900000000001</v>
      </c>
      <c r="K47" s="3">
        <v>1.0084599999999999</v>
      </c>
      <c r="L47" s="3" t="s">
        <v>200</v>
      </c>
      <c r="M47" s="3" t="s">
        <v>200</v>
      </c>
      <c r="N47" s="3"/>
      <c r="O47" s="3"/>
    </row>
    <row r="48" spans="1:15" x14ac:dyDescent="0.25">
      <c r="A48" s="3" t="s">
        <v>222</v>
      </c>
      <c r="B48" s="3" t="s">
        <v>251</v>
      </c>
      <c r="C48" s="3" t="s">
        <v>200</v>
      </c>
      <c r="D48" s="3" t="s">
        <v>200</v>
      </c>
      <c r="E48" s="3" t="s">
        <v>200</v>
      </c>
      <c r="F48" s="3" t="s">
        <v>200</v>
      </c>
      <c r="G48" s="3">
        <v>1.09518</v>
      </c>
      <c r="H48" s="3">
        <v>1.09497</v>
      </c>
      <c r="I48" s="3">
        <v>1.0724199999999999</v>
      </c>
      <c r="J48" s="3" t="s">
        <v>200</v>
      </c>
      <c r="K48" s="3" t="s">
        <v>200</v>
      </c>
      <c r="L48" s="3" t="s">
        <v>200</v>
      </c>
      <c r="M48" s="3" t="s">
        <v>200</v>
      </c>
      <c r="N48" s="3"/>
      <c r="O48" s="3"/>
    </row>
    <row r="49" spans="1:15" x14ac:dyDescent="0.25">
      <c r="A49" s="3" t="s">
        <v>222</v>
      </c>
      <c r="B49" s="3" t="s">
        <v>227</v>
      </c>
      <c r="C49" s="3" t="s">
        <v>200</v>
      </c>
      <c r="D49" s="3" t="s">
        <v>200</v>
      </c>
      <c r="E49" s="3">
        <v>1.0170399999999999</v>
      </c>
      <c r="F49" s="3">
        <v>1.02355</v>
      </c>
      <c r="G49" s="3" t="s">
        <v>200</v>
      </c>
      <c r="H49" s="3" t="s">
        <v>200</v>
      </c>
      <c r="I49" s="3" t="s">
        <v>200</v>
      </c>
      <c r="J49" s="3" t="s">
        <v>200</v>
      </c>
      <c r="K49" s="3" t="s">
        <v>200</v>
      </c>
      <c r="L49" s="3" t="s">
        <v>200</v>
      </c>
      <c r="M49" s="3" t="s">
        <v>200</v>
      </c>
      <c r="N49" s="3"/>
      <c r="O49" s="3"/>
    </row>
    <row r="50" spans="1:15" x14ac:dyDescent="0.25">
      <c r="A50" s="3" t="s">
        <v>228</v>
      </c>
      <c r="B50" s="3" t="s">
        <v>229</v>
      </c>
      <c r="C50" s="3">
        <v>1.04999</v>
      </c>
      <c r="D50" s="3">
        <v>1.03911</v>
      </c>
      <c r="E50" s="3">
        <v>1.0438499999999999</v>
      </c>
      <c r="F50" s="3">
        <v>1.03301</v>
      </c>
      <c r="G50" s="3">
        <v>1.0200499999999999</v>
      </c>
      <c r="H50" s="3">
        <v>1.0276000000000001</v>
      </c>
      <c r="I50" s="3">
        <v>1.03681</v>
      </c>
      <c r="J50" s="3" t="s">
        <v>200</v>
      </c>
      <c r="K50" s="3">
        <v>1.03234</v>
      </c>
      <c r="L50" s="3">
        <v>1.02443</v>
      </c>
      <c r="M50" s="3" t="s">
        <v>200</v>
      </c>
      <c r="N50" s="3"/>
      <c r="O50" s="3"/>
    </row>
    <row r="51" spans="1:15" x14ac:dyDescent="0.25">
      <c r="A51" s="3" t="s">
        <v>228</v>
      </c>
      <c r="B51" s="3" t="s">
        <v>230</v>
      </c>
      <c r="C51" s="3">
        <v>0.97753000000000001</v>
      </c>
      <c r="D51" s="3">
        <v>1.00631</v>
      </c>
      <c r="E51" s="3">
        <v>1.01153</v>
      </c>
      <c r="F51" s="3">
        <v>1.00942</v>
      </c>
      <c r="G51" s="3">
        <v>1.05409</v>
      </c>
      <c r="H51" s="3">
        <v>1.0162</v>
      </c>
      <c r="I51" s="3">
        <v>0.99607999999999997</v>
      </c>
      <c r="J51" s="3">
        <v>0.99146999999999996</v>
      </c>
      <c r="K51" s="3">
        <v>0.99146999999999996</v>
      </c>
      <c r="L51" s="3">
        <v>0.99668999999999996</v>
      </c>
      <c r="M51" s="3" t="s">
        <v>200</v>
      </c>
      <c r="N51" s="3"/>
      <c r="O51" s="3"/>
    </row>
    <row r="52" spans="1:15" x14ac:dyDescent="0.25">
      <c r="A52" s="3" t="s">
        <v>228</v>
      </c>
      <c r="B52" s="3" t="s">
        <v>231</v>
      </c>
      <c r="C52" s="3">
        <v>1.00413</v>
      </c>
      <c r="D52" s="3">
        <v>1.00163</v>
      </c>
      <c r="E52" s="3">
        <v>1.0121100000000001</v>
      </c>
      <c r="F52" s="3">
        <v>1.00021</v>
      </c>
      <c r="G52" s="3">
        <v>1.0048699999999999</v>
      </c>
      <c r="H52" s="3">
        <v>0.99834000000000001</v>
      </c>
      <c r="I52" s="3">
        <v>1.0303500000000001</v>
      </c>
      <c r="J52" s="3">
        <v>1.02183</v>
      </c>
      <c r="K52" s="3">
        <v>1.00763</v>
      </c>
      <c r="L52" s="3" t="s">
        <v>200</v>
      </c>
      <c r="M52" s="3" t="s">
        <v>200</v>
      </c>
      <c r="N52" s="3"/>
      <c r="O52" s="3"/>
    </row>
    <row r="53" spans="1:15" x14ac:dyDescent="0.25">
      <c r="A53" s="3" t="s">
        <v>228</v>
      </c>
      <c r="B53" s="3" t="s">
        <v>232</v>
      </c>
      <c r="C53" s="3" t="s">
        <v>200</v>
      </c>
      <c r="D53" s="3">
        <v>1.00481</v>
      </c>
      <c r="E53" s="3">
        <v>0.99927999999999995</v>
      </c>
      <c r="F53" s="3">
        <v>0.99402000000000001</v>
      </c>
      <c r="G53" s="3">
        <v>0.99997000000000003</v>
      </c>
      <c r="H53" s="3">
        <v>1.0082199999999999</v>
      </c>
      <c r="I53" s="3">
        <v>1.01092</v>
      </c>
      <c r="J53" s="3">
        <v>1.0160199999999999</v>
      </c>
      <c r="K53" s="3">
        <v>1.0179400000000001</v>
      </c>
      <c r="L53" s="3">
        <v>1.0283500000000001</v>
      </c>
      <c r="M53" s="3" t="s">
        <v>200</v>
      </c>
      <c r="N53" s="3"/>
      <c r="O53" s="3"/>
    </row>
    <row r="54" spans="1:15" x14ac:dyDescent="0.25">
      <c r="A54" s="3" t="s">
        <v>228</v>
      </c>
      <c r="B54" s="3" t="s">
        <v>233</v>
      </c>
      <c r="C54" s="3">
        <v>1.04156</v>
      </c>
      <c r="D54" s="3" t="s">
        <v>200</v>
      </c>
      <c r="E54" s="3" t="s">
        <v>200</v>
      </c>
      <c r="F54" s="3">
        <v>1.06596</v>
      </c>
      <c r="G54" s="3">
        <v>1.0443499999999999</v>
      </c>
      <c r="H54" s="3">
        <v>1.04539</v>
      </c>
      <c r="I54" s="3">
        <v>1.0551699999999999</v>
      </c>
      <c r="J54" s="3">
        <v>1.0683199999999999</v>
      </c>
      <c r="K54" s="3">
        <v>1.0569599999999999</v>
      </c>
      <c r="L54" s="3">
        <v>1.0721799999999999</v>
      </c>
      <c r="M54" s="3" t="s">
        <v>200</v>
      </c>
      <c r="N54" s="3"/>
      <c r="O54" s="3"/>
    </row>
    <row r="55" spans="1:15" x14ac:dyDescent="0.25">
      <c r="A55" s="3" t="s">
        <v>228</v>
      </c>
      <c r="B55" s="3" t="s">
        <v>234</v>
      </c>
      <c r="C55" s="3" t="s">
        <v>200</v>
      </c>
      <c r="D55" s="3">
        <v>1.02864</v>
      </c>
      <c r="E55" s="3">
        <v>1.0261499999999999</v>
      </c>
      <c r="F55" s="3">
        <v>1.0259499999999999</v>
      </c>
      <c r="G55" s="3">
        <v>1.02355</v>
      </c>
      <c r="H55" s="3">
        <v>1.0247200000000001</v>
      </c>
      <c r="I55" s="3">
        <v>1.0200499999999999</v>
      </c>
      <c r="J55" s="3">
        <v>1.0209900000000001</v>
      </c>
      <c r="K55" s="3">
        <v>1.01705</v>
      </c>
      <c r="L55" s="3">
        <v>1.0152099999999999</v>
      </c>
      <c r="M55" s="3" t="s">
        <v>200</v>
      </c>
      <c r="N55" s="3"/>
      <c r="O55" s="3"/>
    </row>
    <row r="56" spans="1:15" x14ac:dyDescent="0.25">
      <c r="A56" s="3" t="s">
        <v>228</v>
      </c>
      <c r="B56" s="3" t="s">
        <v>252</v>
      </c>
      <c r="C56" s="3">
        <v>0.96731</v>
      </c>
      <c r="D56" s="3">
        <v>0.95691000000000004</v>
      </c>
      <c r="E56" s="3" t="s">
        <v>200</v>
      </c>
      <c r="F56" s="3" t="s">
        <v>200</v>
      </c>
      <c r="G56" s="3" t="s">
        <v>200</v>
      </c>
      <c r="H56" s="3" t="s">
        <v>200</v>
      </c>
      <c r="I56" s="3" t="s">
        <v>200</v>
      </c>
      <c r="J56" s="3" t="s">
        <v>200</v>
      </c>
      <c r="K56" s="3" t="s">
        <v>200</v>
      </c>
      <c r="L56" s="3" t="s">
        <v>200</v>
      </c>
      <c r="M56" s="3" t="s">
        <v>200</v>
      </c>
      <c r="N56" s="3"/>
      <c r="O56" s="3"/>
    </row>
    <row r="57" spans="1:15" x14ac:dyDescent="0.25">
      <c r="A57" s="3" t="s">
        <v>228</v>
      </c>
      <c r="B57" s="3" t="s">
        <v>235</v>
      </c>
      <c r="C57" s="3">
        <v>1.0584499999999999</v>
      </c>
      <c r="D57" s="3" t="s">
        <v>200</v>
      </c>
      <c r="E57" s="3" t="s">
        <v>200</v>
      </c>
      <c r="F57" s="3" t="s">
        <v>200</v>
      </c>
      <c r="G57" s="3" t="s">
        <v>200</v>
      </c>
      <c r="H57" s="3" t="s">
        <v>200</v>
      </c>
      <c r="I57" s="3" t="s">
        <v>200</v>
      </c>
      <c r="J57" s="3" t="s">
        <v>200</v>
      </c>
      <c r="K57" s="3" t="s">
        <v>200</v>
      </c>
      <c r="L57" s="3" t="s">
        <v>200</v>
      </c>
      <c r="M57" s="3" t="s">
        <v>200</v>
      </c>
      <c r="N57" s="3"/>
      <c r="O57" s="3"/>
    </row>
    <row r="58" spans="1:15" x14ac:dyDescent="0.25">
      <c r="A58" s="3" t="s">
        <v>228</v>
      </c>
      <c r="B58" s="3" t="s">
        <v>236</v>
      </c>
      <c r="C58" s="3" t="s">
        <v>200</v>
      </c>
      <c r="D58" s="3" t="s">
        <v>200</v>
      </c>
      <c r="E58" s="3" t="s">
        <v>200</v>
      </c>
      <c r="F58" s="3" t="s">
        <v>200</v>
      </c>
      <c r="G58" s="3">
        <v>1.00258</v>
      </c>
      <c r="H58" s="3">
        <v>0.96148</v>
      </c>
      <c r="I58" s="3">
        <v>1.0109399999999999</v>
      </c>
      <c r="J58" s="3">
        <v>1.00868</v>
      </c>
      <c r="K58" s="3" t="s">
        <v>200</v>
      </c>
      <c r="L58" s="3" t="s">
        <v>200</v>
      </c>
      <c r="M58" s="3" t="s">
        <v>200</v>
      </c>
      <c r="N58" s="3"/>
      <c r="O58" s="3"/>
    </row>
    <row r="59" spans="1:15" x14ac:dyDescent="0.25">
      <c r="A59" s="3" t="s">
        <v>228</v>
      </c>
      <c r="B59" s="3" t="s">
        <v>237</v>
      </c>
      <c r="C59" s="3">
        <v>1.06012</v>
      </c>
      <c r="D59" s="3">
        <v>1.0346</v>
      </c>
      <c r="E59" s="3" t="s">
        <v>200</v>
      </c>
      <c r="F59" s="3">
        <v>1.04358</v>
      </c>
      <c r="G59" s="3">
        <v>1.0441100000000001</v>
      </c>
      <c r="H59" s="3">
        <v>1.05139</v>
      </c>
      <c r="I59" s="3">
        <v>1.04467</v>
      </c>
      <c r="J59" s="3">
        <v>1.0632200000000001</v>
      </c>
      <c r="K59" s="3">
        <v>1.03373</v>
      </c>
      <c r="L59" s="3" t="s">
        <v>200</v>
      </c>
      <c r="M59" s="3" t="s">
        <v>200</v>
      </c>
      <c r="N59" s="3"/>
      <c r="O59" s="3"/>
    </row>
    <row r="60" spans="1:15" x14ac:dyDescent="0.25">
      <c r="A60" s="3" t="s">
        <v>228</v>
      </c>
      <c r="B60" s="3" t="s">
        <v>238</v>
      </c>
      <c r="C60" s="3">
        <v>1.0235300000000001</v>
      </c>
      <c r="D60" s="3">
        <v>1.0508</v>
      </c>
      <c r="E60" s="3">
        <v>1.03969</v>
      </c>
      <c r="F60" s="3">
        <v>1.0490600000000001</v>
      </c>
      <c r="G60" s="3">
        <v>1.04911</v>
      </c>
      <c r="H60" s="3">
        <v>1.04922</v>
      </c>
      <c r="I60" s="3">
        <v>1.02345</v>
      </c>
      <c r="J60" s="3">
        <v>1.05047</v>
      </c>
      <c r="K60" s="3">
        <v>1.0677399999999999</v>
      </c>
      <c r="L60" s="3">
        <v>1.0579700000000001</v>
      </c>
      <c r="M60" s="3" t="s">
        <v>200</v>
      </c>
      <c r="N60" s="3"/>
      <c r="O60" s="3"/>
    </row>
    <row r="61" spans="1:15" x14ac:dyDescent="0.25">
      <c r="A61" s="3" t="s">
        <v>228</v>
      </c>
      <c r="B61" s="3" t="s">
        <v>253</v>
      </c>
      <c r="C61" s="3">
        <v>0.98387000000000002</v>
      </c>
      <c r="D61" s="3" t="s">
        <v>200</v>
      </c>
      <c r="E61" s="3" t="s">
        <v>200</v>
      </c>
      <c r="F61" s="3" t="s">
        <v>200</v>
      </c>
      <c r="G61" s="3" t="s">
        <v>200</v>
      </c>
      <c r="H61" s="3" t="s">
        <v>200</v>
      </c>
      <c r="I61" s="3" t="s">
        <v>200</v>
      </c>
      <c r="J61" s="3" t="s">
        <v>200</v>
      </c>
      <c r="K61" s="3" t="s">
        <v>200</v>
      </c>
      <c r="L61" s="3" t="s">
        <v>200</v>
      </c>
      <c r="M61" s="3" t="s">
        <v>200</v>
      </c>
      <c r="N61" s="3"/>
      <c r="O61" s="3"/>
    </row>
    <row r="62" spans="1:15" x14ac:dyDescent="0.25">
      <c r="A62" s="3" t="s">
        <v>228</v>
      </c>
      <c r="B62" s="3" t="s">
        <v>239</v>
      </c>
      <c r="C62" s="3">
        <v>1.10701</v>
      </c>
      <c r="D62" s="3">
        <v>1.1260600000000001</v>
      </c>
      <c r="E62" s="3">
        <v>1.1077699999999999</v>
      </c>
      <c r="F62" s="3">
        <v>1.1069100000000001</v>
      </c>
      <c r="G62" s="3">
        <v>1.11521</v>
      </c>
      <c r="H62" s="3">
        <v>1.10945</v>
      </c>
      <c r="I62" s="3" t="s">
        <v>200</v>
      </c>
      <c r="J62" s="3" t="s">
        <v>200</v>
      </c>
      <c r="K62" s="3" t="s">
        <v>200</v>
      </c>
      <c r="L62" s="3">
        <v>1.1093999999999999</v>
      </c>
      <c r="M62" s="3" t="s">
        <v>200</v>
      </c>
      <c r="N62" s="3"/>
      <c r="O62" s="3"/>
    </row>
    <row r="63" spans="1:15" x14ac:dyDescent="0.25">
      <c r="A63" s="3" t="s">
        <v>228</v>
      </c>
      <c r="B63" s="3" t="s">
        <v>240</v>
      </c>
      <c r="C63" s="3" t="s">
        <v>200</v>
      </c>
      <c r="D63" s="3">
        <v>1.04227</v>
      </c>
      <c r="E63" s="3">
        <v>1.0660499999999999</v>
      </c>
      <c r="F63" s="3">
        <v>1.08812</v>
      </c>
      <c r="G63" s="3" t="s">
        <v>200</v>
      </c>
      <c r="H63" s="3">
        <v>1.0991500000000001</v>
      </c>
      <c r="I63" s="3">
        <v>1.10809</v>
      </c>
      <c r="J63" s="3">
        <v>1.09368</v>
      </c>
      <c r="K63" s="3">
        <v>1.1035999999999999</v>
      </c>
      <c r="L63" s="3">
        <v>1.0981000000000001</v>
      </c>
      <c r="M63" s="3" t="s">
        <v>200</v>
      </c>
      <c r="N63" s="3"/>
      <c r="O63" s="3"/>
    </row>
    <row r="64" spans="1:15" x14ac:dyDescent="0.25">
      <c r="A64" s="3" t="s">
        <v>228</v>
      </c>
      <c r="B64" s="3" t="s">
        <v>241</v>
      </c>
      <c r="C64" s="3">
        <v>1.0248999999999999</v>
      </c>
      <c r="D64" s="3">
        <v>1.02251</v>
      </c>
      <c r="E64" s="3">
        <v>1.03335</v>
      </c>
      <c r="F64" s="3">
        <v>1.0381100000000001</v>
      </c>
      <c r="G64" s="3">
        <v>1.0302100000000001</v>
      </c>
      <c r="H64" s="3">
        <v>1.0277700000000001</v>
      </c>
      <c r="I64" s="3" t="s">
        <v>200</v>
      </c>
      <c r="J64" s="3">
        <v>1.03796</v>
      </c>
      <c r="K64" s="3">
        <v>1.02841</v>
      </c>
      <c r="L64" s="3">
        <v>1.0294700000000001</v>
      </c>
      <c r="M64" s="3" t="s">
        <v>200</v>
      </c>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376</v>
      </c>
    </row>
    <row r="4" spans="1:15" x14ac:dyDescent="0.25">
      <c r="A4" t="s">
        <v>377</v>
      </c>
    </row>
    <row r="5" spans="1:15" ht="21" x14ac:dyDescent="0.35">
      <c r="A5" s="7" t="s">
        <v>180</v>
      </c>
    </row>
    <row r="6" spans="1:15" x14ac:dyDescent="0.25">
      <c r="A6" t="s">
        <v>378</v>
      </c>
    </row>
    <row r="7" spans="1:15" x14ac:dyDescent="0.25">
      <c r="A7" t="s">
        <v>379</v>
      </c>
    </row>
    <row r="8" spans="1:15" x14ac:dyDescent="0.25">
      <c r="A8" t="s">
        <v>385</v>
      </c>
    </row>
    <row r="9" spans="1:15" x14ac:dyDescent="0.25">
      <c r="A9" t="s">
        <v>386</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v>0.54268000000000005</v>
      </c>
      <c r="D14" s="3" t="s">
        <v>200</v>
      </c>
      <c r="E14" s="3">
        <v>0.46166000000000001</v>
      </c>
      <c r="F14" s="3">
        <v>0.48504000000000003</v>
      </c>
      <c r="G14" s="3">
        <v>0.44494</v>
      </c>
      <c r="H14" s="3">
        <v>0.32847999999999999</v>
      </c>
      <c r="I14" s="3">
        <v>0.48946000000000001</v>
      </c>
      <c r="J14" s="3">
        <v>0.52649000000000001</v>
      </c>
      <c r="K14" s="3">
        <v>0.60799000000000003</v>
      </c>
      <c r="L14" s="3" t="s">
        <v>200</v>
      </c>
      <c r="M14" s="3" t="s">
        <v>200</v>
      </c>
      <c r="N14" s="3"/>
      <c r="O14" s="3"/>
    </row>
    <row r="15" spans="1:15" x14ac:dyDescent="0.25">
      <c r="A15" s="3" t="s">
        <v>198</v>
      </c>
      <c r="B15" s="3" t="s">
        <v>201</v>
      </c>
      <c r="C15" s="3">
        <v>0.81303999999999998</v>
      </c>
      <c r="D15" s="3">
        <v>0.73497999999999997</v>
      </c>
      <c r="E15" s="3">
        <v>0.77307999999999999</v>
      </c>
      <c r="F15" s="3">
        <v>0.77414000000000005</v>
      </c>
      <c r="G15" s="3">
        <v>0.77932999999999997</v>
      </c>
      <c r="H15" s="3">
        <v>0.80332999999999999</v>
      </c>
      <c r="I15" s="3">
        <v>0.88143000000000005</v>
      </c>
      <c r="J15" s="3">
        <v>0.81352999999999998</v>
      </c>
      <c r="K15" s="3">
        <v>0.88622000000000001</v>
      </c>
      <c r="L15" s="3" t="s">
        <v>200</v>
      </c>
      <c r="M15" s="3" t="s">
        <v>200</v>
      </c>
      <c r="N15" s="3"/>
      <c r="O15" s="3"/>
    </row>
    <row r="16" spans="1:15" x14ac:dyDescent="0.25">
      <c r="A16" s="3" t="s">
        <v>198</v>
      </c>
      <c r="B16" s="3" t="s">
        <v>265</v>
      </c>
      <c r="C16" s="3">
        <v>0.32399</v>
      </c>
      <c r="D16" s="3" t="s">
        <v>200</v>
      </c>
      <c r="E16" s="3">
        <v>0.36685000000000001</v>
      </c>
      <c r="F16" s="3" t="s">
        <v>200</v>
      </c>
      <c r="G16" s="3" t="s">
        <v>200</v>
      </c>
      <c r="H16" s="3" t="s">
        <v>200</v>
      </c>
      <c r="I16" s="3" t="s">
        <v>200</v>
      </c>
      <c r="J16" s="3" t="s">
        <v>200</v>
      </c>
      <c r="K16" s="3" t="s">
        <v>200</v>
      </c>
      <c r="L16" s="3" t="s">
        <v>200</v>
      </c>
      <c r="M16" s="3" t="s">
        <v>200</v>
      </c>
      <c r="N16" s="3"/>
      <c r="O16" s="3"/>
    </row>
    <row r="17" spans="1:15" x14ac:dyDescent="0.25">
      <c r="A17" s="3" t="s">
        <v>198</v>
      </c>
      <c r="B17" s="3" t="s">
        <v>202</v>
      </c>
      <c r="C17" s="3">
        <v>0.17433999999999999</v>
      </c>
      <c r="D17" s="3">
        <v>0.23844000000000001</v>
      </c>
      <c r="E17" s="3" t="s">
        <v>200</v>
      </c>
      <c r="F17" s="3" t="s">
        <v>200</v>
      </c>
      <c r="G17" s="3">
        <v>0.19711999999999999</v>
      </c>
      <c r="H17" s="3">
        <v>0.28999000000000003</v>
      </c>
      <c r="I17" s="3" t="s">
        <v>200</v>
      </c>
      <c r="J17" s="3" t="s">
        <v>200</v>
      </c>
      <c r="K17" s="3" t="s">
        <v>200</v>
      </c>
      <c r="L17" s="3" t="s">
        <v>200</v>
      </c>
      <c r="M17" s="3" t="s">
        <v>200</v>
      </c>
      <c r="N17" s="3"/>
      <c r="O17" s="3"/>
    </row>
    <row r="18" spans="1:15" x14ac:dyDescent="0.25">
      <c r="A18" s="3" t="s">
        <v>198</v>
      </c>
      <c r="B18" s="3" t="s">
        <v>203</v>
      </c>
      <c r="C18" s="3" t="s">
        <v>200</v>
      </c>
      <c r="D18" s="3">
        <v>0.58377999999999997</v>
      </c>
      <c r="E18" s="3">
        <v>0.62792000000000003</v>
      </c>
      <c r="F18" s="3">
        <v>0.75134999999999996</v>
      </c>
      <c r="G18" s="3" t="s">
        <v>200</v>
      </c>
      <c r="H18" s="3" t="s">
        <v>200</v>
      </c>
      <c r="I18" s="3" t="s">
        <v>200</v>
      </c>
      <c r="J18" s="3">
        <v>0.66874</v>
      </c>
      <c r="K18" s="3" t="s">
        <v>200</v>
      </c>
      <c r="L18" s="3" t="s">
        <v>200</v>
      </c>
      <c r="M18" s="3" t="s">
        <v>200</v>
      </c>
      <c r="N18" s="3"/>
      <c r="O18" s="3"/>
    </row>
    <row r="19" spans="1:15" x14ac:dyDescent="0.25">
      <c r="A19" s="3" t="s">
        <v>198</v>
      </c>
      <c r="B19" s="3" t="s">
        <v>204</v>
      </c>
      <c r="C19" s="3" t="s">
        <v>200</v>
      </c>
      <c r="D19" s="3">
        <v>0.44700000000000001</v>
      </c>
      <c r="E19" s="3">
        <v>0.55217000000000005</v>
      </c>
      <c r="F19" s="3">
        <v>0.45530999999999999</v>
      </c>
      <c r="G19" s="3" t="s">
        <v>200</v>
      </c>
      <c r="H19" s="3" t="s">
        <v>200</v>
      </c>
      <c r="I19" s="3">
        <v>0.55881999999999998</v>
      </c>
      <c r="J19" s="3" t="s">
        <v>200</v>
      </c>
      <c r="K19" s="3" t="s">
        <v>200</v>
      </c>
      <c r="L19" s="3" t="s">
        <v>200</v>
      </c>
      <c r="M19" s="3" t="s">
        <v>200</v>
      </c>
      <c r="N19" s="3"/>
      <c r="O19" s="3"/>
    </row>
    <row r="20" spans="1:15" x14ac:dyDescent="0.25">
      <c r="A20" s="3" t="s">
        <v>198</v>
      </c>
      <c r="B20" s="3" t="s">
        <v>206</v>
      </c>
      <c r="C20" s="3">
        <v>0.97206000000000004</v>
      </c>
      <c r="D20" s="3" t="s">
        <v>200</v>
      </c>
      <c r="E20" s="3">
        <v>0.86167000000000005</v>
      </c>
      <c r="F20" s="3" t="s">
        <v>200</v>
      </c>
      <c r="G20" s="3">
        <v>0.87182000000000004</v>
      </c>
      <c r="H20" s="3">
        <v>1.0387</v>
      </c>
      <c r="I20" s="3" t="s">
        <v>200</v>
      </c>
      <c r="J20" s="3" t="s">
        <v>200</v>
      </c>
      <c r="K20" s="3" t="s">
        <v>200</v>
      </c>
      <c r="L20" s="3" t="s">
        <v>200</v>
      </c>
      <c r="M20" s="3" t="s">
        <v>200</v>
      </c>
      <c r="N20" s="3"/>
      <c r="O20" s="3"/>
    </row>
    <row r="21" spans="1:15" x14ac:dyDescent="0.25">
      <c r="A21" s="3" t="s">
        <v>207</v>
      </c>
      <c r="B21" s="3" t="s">
        <v>208</v>
      </c>
      <c r="C21" s="3">
        <v>0.74458999999999997</v>
      </c>
      <c r="D21" s="3">
        <v>0.78625</v>
      </c>
      <c r="E21" s="3">
        <v>0.86497999999999997</v>
      </c>
      <c r="F21" s="3">
        <v>0.86729999999999996</v>
      </c>
      <c r="G21" s="3">
        <v>0.81196000000000002</v>
      </c>
      <c r="H21" s="3" t="s">
        <v>200</v>
      </c>
      <c r="I21" s="3" t="s">
        <v>200</v>
      </c>
      <c r="J21" s="3" t="s">
        <v>200</v>
      </c>
      <c r="K21" s="3" t="s">
        <v>200</v>
      </c>
      <c r="L21" s="3" t="s">
        <v>200</v>
      </c>
      <c r="M21" s="3" t="s">
        <v>200</v>
      </c>
      <c r="N21" s="3"/>
      <c r="O21" s="3"/>
    </row>
    <row r="22" spans="1:15" x14ac:dyDescent="0.25">
      <c r="A22" s="3" t="s">
        <v>207</v>
      </c>
      <c r="B22" s="3" t="s">
        <v>245</v>
      </c>
      <c r="C22" s="3">
        <v>0.75314000000000003</v>
      </c>
      <c r="D22" s="3">
        <v>0.75807000000000002</v>
      </c>
      <c r="E22" s="3" t="s">
        <v>200</v>
      </c>
      <c r="F22" s="3" t="s">
        <v>200</v>
      </c>
      <c r="G22" s="3" t="s">
        <v>200</v>
      </c>
      <c r="H22" s="3" t="s">
        <v>200</v>
      </c>
      <c r="I22" s="3" t="s">
        <v>200</v>
      </c>
      <c r="J22" s="3" t="s">
        <v>200</v>
      </c>
      <c r="K22" s="3" t="s">
        <v>200</v>
      </c>
      <c r="L22" s="3" t="s">
        <v>200</v>
      </c>
      <c r="M22" s="3" t="s">
        <v>200</v>
      </c>
      <c r="N22" s="3"/>
      <c r="O22" s="3"/>
    </row>
    <row r="23" spans="1:15" x14ac:dyDescent="0.25">
      <c r="A23" s="3" t="s">
        <v>207</v>
      </c>
      <c r="B23" s="3" t="s">
        <v>209</v>
      </c>
      <c r="C23" s="3">
        <v>0.37991999999999998</v>
      </c>
      <c r="D23" s="3" t="s">
        <v>200</v>
      </c>
      <c r="E23" s="3" t="s">
        <v>200</v>
      </c>
      <c r="F23" s="3" t="s">
        <v>200</v>
      </c>
      <c r="G23" s="3">
        <v>0.49535000000000001</v>
      </c>
      <c r="H23" s="3">
        <v>0.65100999999999998</v>
      </c>
      <c r="I23" s="3">
        <v>0.70903000000000005</v>
      </c>
      <c r="J23" s="3" t="s">
        <v>200</v>
      </c>
      <c r="K23" s="3" t="s">
        <v>200</v>
      </c>
      <c r="L23" s="3" t="s">
        <v>200</v>
      </c>
      <c r="M23" s="3" t="s">
        <v>200</v>
      </c>
      <c r="N23" s="3"/>
      <c r="O23" s="3"/>
    </row>
    <row r="24" spans="1:15" x14ac:dyDescent="0.25">
      <c r="A24" s="3" t="s">
        <v>207</v>
      </c>
      <c r="B24" s="3" t="s">
        <v>257</v>
      </c>
      <c r="C24" s="3">
        <v>0.42970999999999998</v>
      </c>
      <c r="D24" s="3">
        <v>0.43685000000000002</v>
      </c>
      <c r="E24" s="3">
        <v>0.46532000000000001</v>
      </c>
      <c r="F24" s="3" t="s">
        <v>200</v>
      </c>
      <c r="G24" s="3">
        <v>0.48320999999999997</v>
      </c>
      <c r="H24" s="3" t="s">
        <v>200</v>
      </c>
      <c r="I24" s="3" t="s">
        <v>200</v>
      </c>
      <c r="J24" s="3" t="s">
        <v>200</v>
      </c>
      <c r="K24" s="3" t="s">
        <v>200</v>
      </c>
      <c r="L24" s="3" t="s">
        <v>200</v>
      </c>
      <c r="M24" s="3" t="s">
        <v>200</v>
      </c>
      <c r="N24" s="3"/>
      <c r="O24" s="3"/>
    </row>
    <row r="25" spans="1:15" x14ac:dyDescent="0.25">
      <c r="A25" s="3" t="s">
        <v>207</v>
      </c>
      <c r="B25" s="3" t="s">
        <v>210</v>
      </c>
      <c r="C25" s="3" t="s">
        <v>200</v>
      </c>
      <c r="D25" s="3" t="s">
        <v>200</v>
      </c>
      <c r="E25" s="3" t="s">
        <v>200</v>
      </c>
      <c r="F25" s="3" t="s">
        <v>200</v>
      </c>
      <c r="G25" s="3" t="s">
        <v>200</v>
      </c>
      <c r="H25" s="3">
        <v>0.71165</v>
      </c>
      <c r="I25" s="3">
        <v>0.69920000000000004</v>
      </c>
      <c r="J25" s="3">
        <v>0.73712999999999995</v>
      </c>
      <c r="K25" s="3" t="s">
        <v>200</v>
      </c>
      <c r="L25" s="3" t="s">
        <v>200</v>
      </c>
      <c r="M25" s="3" t="s">
        <v>200</v>
      </c>
      <c r="N25" s="3"/>
      <c r="O25" s="3"/>
    </row>
    <row r="26" spans="1:15" x14ac:dyDescent="0.25">
      <c r="A26" s="3" t="s">
        <v>207</v>
      </c>
      <c r="B26" s="3" t="s">
        <v>211</v>
      </c>
      <c r="C26" s="3">
        <v>0.91164000000000001</v>
      </c>
      <c r="D26" s="3">
        <v>0.92722000000000004</v>
      </c>
      <c r="E26" s="3">
        <v>0.91708999999999996</v>
      </c>
      <c r="F26" s="3">
        <v>0.93730000000000002</v>
      </c>
      <c r="G26" s="3">
        <v>0.91786999999999996</v>
      </c>
      <c r="H26" s="3">
        <v>0.90415000000000001</v>
      </c>
      <c r="I26" s="3">
        <v>0.92000999999999999</v>
      </c>
      <c r="J26" s="3">
        <v>0.93111999999999995</v>
      </c>
      <c r="K26" s="3">
        <v>0.95021</v>
      </c>
      <c r="L26" s="3" t="s">
        <v>200</v>
      </c>
      <c r="M26" s="3" t="s">
        <v>200</v>
      </c>
      <c r="N26" s="3"/>
      <c r="O26" s="3"/>
    </row>
    <row r="27" spans="1:15" x14ac:dyDescent="0.25">
      <c r="A27" s="3" t="s">
        <v>207</v>
      </c>
      <c r="B27" s="3" t="s">
        <v>212</v>
      </c>
      <c r="C27" s="3">
        <v>1.17272</v>
      </c>
      <c r="D27" s="3">
        <v>1.23291</v>
      </c>
      <c r="E27" s="3">
        <v>1.2467699999999999</v>
      </c>
      <c r="F27" s="3">
        <v>1.18347</v>
      </c>
      <c r="G27" s="3">
        <v>1.18713</v>
      </c>
      <c r="H27" s="3">
        <v>1.2380800000000001</v>
      </c>
      <c r="I27" s="3">
        <v>1.22414</v>
      </c>
      <c r="J27" s="3">
        <v>1.2865200000000001</v>
      </c>
      <c r="K27" s="3" t="s">
        <v>200</v>
      </c>
      <c r="L27" s="3" t="s">
        <v>200</v>
      </c>
      <c r="M27" s="3" t="s">
        <v>200</v>
      </c>
      <c r="N27" s="3"/>
      <c r="O27" s="3"/>
    </row>
    <row r="28" spans="1:15" x14ac:dyDescent="0.25">
      <c r="A28" s="3" t="s">
        <v>207</v>
      </c>
      <c r="B28" s="3" t="s">
        <v>213</v>
      </c>
      <c r="C28" s="3">
        <v>0.77673000000000003</v>
      </c>
      <c r="D28" s="3">
        <v>0.75195000000000001</v>
      </c>
      <c r="E28" s="3">
        <v>0.80606999999999995</v>
      </c>
      <c r="F28" s="3">
        <v>0.79535999999999996</v>
      </c>
      <c r="G28" s="3">
        <v>0.83916999999999997</v>
      </c>
      <c r="H28" s="3">
        <v>0.78807000000000005</v>
      </c>
      <c r="I28" s="3">
        <v>0.77478000000000002</v>
      </c>
      <c r="J28" s="3">
        <v>0.89507000000000003</v>
      </c>
      <c r="K28" s="3">
        <v>0.80681999999999998</v>
      </c>
      <c r="L28" s="3">
        <v>0.83567999999999998</v>
      </c>
      <c r="M28" s="3" t="s">
        <v>200</v>
      </c>
      <c r="N28" s="3"/>
      <c r="O28" s="3"/>
    </row>
    <row r="29" spans="1:15" x14ac:dyDescent="0.25">
      <c r="A29" s="3" t="s">
        <v>207</v>
      </c>
      <c r="B29" s="3" t="s">
        <v>214</v>
      </c>
      <c r="C29" s="3">
        <v>0</v>
      </c>
      <c r="D29" s="3">
        <v>1.70105</v>
      </c>
      <c r="E29" s="3">
        <v>1.71096</v>
      </c>
      <c r="F29" s="3">
        <v>1.5615600000000001</v>
      </c>
      <c r="G29" s="3">
        <v>1.6170100000000001</v>
      </c>
      <c r="H29" s="3">
        <v>1.53877</v>
      </c>
      <c r="I29" s="3">
        <v>1.4652700000000001</v>
      </c>
      <c r="J29" s="3">
        <v>1.56657</v>
      </c>
      <c r="K29" s="3">
        <v>1.5178700000000001</v>
      </c>
      <c r="L29" s="3">
        <v>1.5503</v>
      </c>
      <c r="M29" s="3" t="s">
        <v>200</v>
      </c>
      <c r="N29" s="3"/>
      <c r="O29" s="3"/>
    </row>
    <row r="30" spans="1:15" x14ac:dyDescent="0.25">
      <c r="A30" s="3" t="s">
        <v>207</v>
      </c>
      <c r="B30" s="3" t="s">
        <v>261</v>
      </c>
      <c r="C30" s="3">
        <v>1.14714</v>
      </c>
      <c r="D30" s="3">
        <v>1.0450600000000001</v>
      </c>
      <c r="E30" s="3">
        <v>1.1122099999999999</v>
      </c>
      <c r="F30" s="3">
        <v>1.10324</v>
      </c>
      <c r="G30" s="3">
        <v>1.06012</v>
      </c>
      <c r="H30" s="3">
        <v>1.0164200000000001</v>
      </c>
      <c r="I30" s="3" t="s">
        <v>200</v>
      </c>
      <c r="J30" s="3" t="s">
        <v>200</v>
      </c>
      <c r="K30" s="3" t="s">
        <v>200</v>
      </c>
      <c r="L30" s="3" t="s">
        <v>200</v>
      </c>
      <c r="M30" s="3" t="s">
        <v>200</v>
      </c>
      <c r="N30" s="3"/>
      <c r="O30" s="3"/>
    </row>
    <row r="31" spans="1:15" x14ac:dyDescent="0.25">
      <c r="A31" s="3" t="s">
        <v>207</v>
      </c>
      <c r="B31" s="3" t="s">
        <v>216</v>
      </c>
      <c r="C31" s="3">
        <v>0.74624999999999997</v>
      </c>
      <c r="D31" s="3">
        <v>0.73312999999999995</v>
      </c>
      <c r="E31" s="3">
        <v>0.68457000000000001</v>
      </c>
      <c r="F31" s="3" t="s">
        <v>200</v>
      </c>
      <c r="G31" s="3">
        <v>0.72970999999999997</v>
      </c>
      <c r="H31" s="3" t="s">
        <v>200</v>
      </c>
      <c r="I31" s="3" t="s">
        <v>200</v>
      </c>
      <c r="J31" s="3" t="s">
        <v>200</v>
      </c>
      <c r="K31" s="3" t="s">
        <v>200</v>
      </c>
      <c r="L31" s="3" t="s">
        <v>200</v>
      </c>
      <c r="M31" s="3" t="s">
        <v>200</v>
      </c>
      <c r="N31" s="3"/>
      <c r="O31" s="3"/>
    </row>
    <row r="32" spans="1:15" x14ac:dyDescent="0.25">
      <c r="A32" s="3" t="s">
        <v>207</v>
      </c>
      <c r="B32" s="3" t="s">
        <v>217</v>
      </c>
      <c r="C32" s="3">
        <v>0.82462999999999997</v>
      </c>
      <c r="D32" s="3" t="s">
        <v>200</v>
      </c>
      <c r="E32" s="3">
        <v>0.54915000000000003</v>
      </c>
      <c r="F32" s="3">
        <v>0.54125000000000001</v>
      </c>
      <c r="G32" s="3" t="s">
        <v>200</v>
      </c>
      <c r="H32" s="3">
        <v>0.53810999999999998</v>
      </c>
      <c r="I32" s="3" t="s">
        <v>200</v>
      </c>
      <c r="J32" s="3" t="s">
        <v>200</v>
      </c>
      <c r="K32" s="3" t="s">
        <v>200</v>
      </c>
      <c r="L32" s="3">
        <v>0.65803</v>
      </c>
      <c r="M32" s="3" t="s">
        <v>200</v>
      </c>
      <c r="N32" s="3"/>
      <c r="O32" s="3"/>
    </row>
    <row r="33" spans="1:15" x14ac:dyDescent="0.25">
      <c r="A33" s="3" t="s">
        <v>218</v>
      </c>
      <c r="B33" s="3" t="s">
        <v>246</v>
      </c>
      <c r="C33" s="3">
        <v>1.30741</v>
      </c>
      <c r="D33" s="3">
        <v>1.31115</v>
      </c>
      <c r="E33" s="3">
        <v>1.32484</v>
      </c>
      <c r="F33" s="3">
        <v>1.3365499999999999</v>
      </c>
      <c r="G33" s="3">
        <v>1.3468199999999999</v>
      </c>
      <c r="H33" s="3">
        <v>1.3609</v>
      </c>
      <c r="I33" s="3">
        <v>1.40208</v>
      </c>
      <c r="J33" s="3">
        <v>1.3289800000000001</v>
      </c>
      <c r="K33" s="3">
        <v>1.3972199999999999</v>
      </c>
      <c r="L33" s="3" t="s">
        <v>200</v>
      </c>
      <c r="M33" s="3" t="s">
        <v>200</v>
      </c>
      <c r="N33" s="3"/>
      <c r="O33" s="3"/>
    </row>
    <row r="34" spans="1:15" x14ac:dyDescent="0.25">
      <c r="A34" s="3" t="s">
        <v>218</v>
      </c>
      <c r="B34" s="3" t="s">
        <v>219</v>
      </c>
      <c r="C34" s="3">
        <v>0.91622000000000003</v>
      </c>
      <c r="D34" s="3">
        <v>0.90990000000000004</v>
      </c>
      <c r="E34" s="3">
        <v>0.89463000000000004</v>
      </c>
      <c r="F34" s="3">
        <v>0.89271999999999996</v>
      </c>
      <c r="G34" s="3">
        <v>0.89415999999999995</v>
      </c>
      <c r="H34" s="3">
        <v>0.96148999999999996</v>
      </c>
      <c r="I34" s="3">
        <v>1.0223199999999999</v>
      </c>
      <c r="J34" s="3">
        <v>1.0335000000000001</v>
      </c>
      <c r="K34" s="3" t="s">
        <v>200</v>
      </c>
      <c r="L34" s="3" t="s">
        <v>200</v>
      </c>
      <c r="M34" s="3" t="s">
        <v>200</v>
      </c>
      <c r="N34" s="3"/>
      <c r="O34" s="3"/>
    </row>
    <row r="35" spans="1:15" x14ac:dyDescent="0.25">
      <c r="A35" s="3" t="s">
        <v>218</v>
      </c>
      <c r="B35" s="3" t="s">
        <v>247</v>
      </c>
      <c r="C35" s="3">
        <v>0.40462999999999999</v>
      </c>
      <c r="D35" s="3">
        <v>0.41472999999999999</v>
      </c>
      <c r="E35" s="3">
        <v>0.42732999999999999</v>
      </c>
      <c r="F35" s="3">
        <v>0.44202000000000002</v>
      </c>
      <c r="G35" s="3" t="s">
        <v>200</v>
      </c>
      <c r="H35" s="3">
        <v>0.50075999999999998</v>
      </c>
      <c r="I35" s="3">
        <v>0.50534000000000001</v>
      </c>
      <c r="J35" s="3">
        <v>0.50317999999999996</v>
      </c>
      <c r="K35" s="3">
        <v>0.54169</v>
      </c>
      <c r="L35" s="3">
        <v>0.61170999999999998</v>
      </c>
      <c r="M35" s="3" t="s">
        <v>200</v>
      </c>
      <c r="N35" s="3"/>
      <c r="O35" s="3"/>
    </row>
    <row r="36" spans="1:15" x14ac:dyDescent="0.25">
      <c r="A36" s="3" t="s">
        <v>218</v>
      </c>
      <c r="B36" s="3" t="s">
        <v>220</v>
      </c>
      <c r="C36" s="3">
        <v>0.90242</v>
      </c>
      <c r="D36" s="3">
        <v>0.92215999999999998</v>
      </c>
      <c r="E36" s="3">
        <v>0.92471000000000003</v>
      </c>
      <c r="F36" s="3">
        <v>0.95540999999999998</v>
      </c>
      <c r="G36" s="3">
        <v>0.96655999999999997</v>
      </c>
      <c r="H36" s="3">
        <v>0.95796999999999999</v>
      </c>
      <c r="I36" s="3">
        <v>0.92571999999999999</v>
      </c>
      <c r="J36" s="3">
        <v>0.97177999999999998</v>
      </c>
      <c r="K36" s="3">
        <v>0.98711000000000004</v>
      </c>
      <c r="L36" s="3">
        <v>1.02536</v>
      </c>
      <c r="M36" s="3" t="s">
        <v>200</v>
      </c>
      <c r="N36" s="3"/>
      <c r="O36" s="3"/>
    </row>
    <row r="37" spans="1:15" x14ac:dyDescent="0.25">
      <c r="A37" s="3" t="s">
        <v>218</v>
      </c>
      <c r="B37" s="3" t="s">
        <v>221</v>
      </c>
      <c r="C37" s="3">
        <v>1.35582</v>
      </c>
      <c r="D37" s="3">
        <v>1.3879999999999999</v>
      </c>
      <c r="E37" s="3">
        <v>1.3637999999999999</v>
      </c>
      <c r="F37" s="3">
        <v>1.37466</v>
      </c>
      <c r="G37" s="3">
        <v>1.3924099999999999</v>
      </c>
      <c r="H37" s="3">
        <v>1.3966799999999999</v>
      </c>
      <c r="I37" s="3">
        <v>1.42221</v>
      </c>
      <c r="J37" s="3">
        <v>1.4458</v>
      </c>
      <c r="K37" s="3">
        <v>1.44699</v>
      </c>
      <c r="L37" s="3">
        <v>1.45824</v>
      </c>
      <c r="M37" s="3" t="s">
        <v>200</v>
      </c>
      <c r="N37" s="3"/>
      <c r="O37" s="3"/>
    </row>
    <row r="38" spans="1:15" x14ac:dyDescent="0.25">
      <c r="A38" s="3" t="s">
        <v>222</v>
      </c>
      <c r="B38" s="3" t="s">
        <v>223</v>
      </c>
      <c r="C38" s="3" t="s">
        <v>200</v>
      </c>
      <c r="D38" s="3">
        <v>0.36925000000000002</v>
      </c>
      <c r="E38" s="3" t="s">
        <v>200</v>
      </c>
      <c r="F38" s="3">
        <v>0.79661000000000004</v>
      </c>
      <c r="G38" s="3" t="s">
        <v>200</v>
      </c>
      <c r="H38" s="3">
        <v>0.78541000000000005</v>
      </c>
      <c r="I38" s="3">
        <v>0.82565999999999995</v>
      </c>
      <c r="J38" s="3" t="s">
        <v>200</v>
      </c>
      <c r="K38" s="3" t="s">
        <v>200</v>
      </c>
      <c r="L38" s="3" t="s">
        <v>200</v>
      </c>
      <c r="M38" s="3" t="s">
        <v>200</v>
      </c>
      <c r="N38" s="3"/>
      <c r="O38" s="3"/>
    </row>
    <row r="39" spans="1:15" x14ac:dyDescent="0.25">
      <c r="A39" s="3" t="s">
        <v>222</v>
      </c>
      <c r="B39" s="3" t="s">
        <v>224</v>
      </c>
      <c r="C39" s="3" t="s">
        <v>200</v>
      </c>
      <c r="D39" s="3" t="s">
        <v>200</v>
      </c>
      <c r="E39" s="3" t="s">
        <v>200</v>
      </c>
      <c r="F39" s="3" t="s">
        <v>200</v>
      </c>
      <c r="G39" s="3">
        <v>1.18154</v>
      </c>
      <c r="H39" s="3">
        <v>1.2541599999999999</v>
      </c>
      <c r="I39" s="3">
        <v>1.2932600000000001</v>
      </c>
      <c r="J39" s="3">
        <v>1.2996399999999999</v>
      </c>
      <c r="K39" s="3" t="s">
        <v>200</v>
      </c>
      <c r="L39" s="3">
        <v>1.32182</v>
      </c>
      <c r="M39" s="3" t="s">
        <v>200</v>
      </c>
      <c r="N39" s="3"/>
      <c r="O39" s="3"/>
    </row>
    <row r="40" spans="1:15" x14ac:dyDescent="0.25">
      <c r="A40" s="3" t="s">
        <v>222</v>
      </c>
      <c r="B40" s="3" t="s">
        <v>225</v>
      </c>
      <c r="C40" s="3" t="s">
        <v>200</v>
      </c>
      <c r="D40" s="3">
        <v>0.83843000000000001</v>
      </c>
      <c r="E40" s="3" t="s">
        <v>200</v>
      </c>
      <c r="F40" s="3">
        <v>0.94437000000000004</v>
      </c>
      <c r="G40" s="3" t="s">
        <v>200</v>
      </c>
      <c r="H40" s="3" t="s">
        <v>200</v>
      </c>
      <c r="I40" s="3" t="s">
        <v>200</v>
      </c>
      <c r="J40" s="3" t="s">
        <v>200</v>
      </c>
      <c r="K40" s="3" t="s">
        <v>200</v>
      </c>
      <c r="L40" s="3" t="s">
        <v>200</v>
      </c>
      <c r="M40" s="3" t="s">
        <v>200</v>
      </c>
      <c r="N40" s="3"/>
      <c r="O40" s="3"/>
    </row>
    <row r="41" spans="1:15" x14ac:dyDescent="0.25">
      <c r="A41" s="3" t="s">
        <v>222</v>
      </c>
      <c r="B41" s="3" t="s">
        <v>226</v>
      </c>
      <c r="C41" s="3" t="s">
        <v>200</v>
      </c>
      <c r="D41" s="3" t="s">
        <v>200</v>
      </c>
      <c r="E41" s="3">
        <v>1.3194300000000001</v>
      </c>
      <c r="F41" s="3">
        <v>1.298</v>
      </c>
      <c r="G41" s="3">
        <v>1.2960400000000001</v>
      </c>
      <c r="H41" s="3">
        <v>1.33382</v>
      </c>
      <c r="I41" s="3" t="s">
        <v>200</v>
      </c>
      <c r="J41" s="3">
        <v>1.38303</v>
      </c>
      <c r="K41" s="3">
        <v>1.3532599999999999</v>
      </c>
      <c r="L41" s="3" t="s">
        <v>200</v>
      </c>
      <c r="M41" s="3" t="s">
        <v>200</v>
      </c>
      <c r="N41" s="3"/>
      <c r="O41" s="3"/>
    </row>
    <row r="42" spans="1:15" x14ac:dyDescent="0.25">
      <c r="A42" s="3" t="s">
        <v>222</v>
      </c>
      <c r="B42" s="3" t="s">
        <v>248</v>
      </c>
      <c r="C42" s="3">
        <v>0.59297999999999995</v>
      </c>
      <c r="D42" s="3">
        <v>0.62394000000000005</v>
      </c>
      <c r="E42" s="3" t="s">
        <v>200</v>
      </c>
      <c r="F42" s="3" t="s">
        <v>200</v>
      </c>
      <c r="G42" s="3" t="s">
        <v>200</v>
      </c>
      <c r="H42" s="3" t="s">
        <v>200</v>
      </c>
      <c r="I42" s="3" t="s">
        <v>200</v>
      </c>
      <c r="J42" s="3" t="s">
        <v>200</v>
      </c>
      <c r="K42" s="3" t="s">
        <v>200</v>
      </c>
      <c r="L42" s="3" t="s">
        <v>200</v>
      </c>
      <c r="M42" s="3" t="s">
        <v>200</v>
      </c>
      <c r="N42" s="3"/>
      <c r="O42" s="3"/>
    </row>
    <row r="43" spans="1:15" x14ac:dyDescent="0.25">
      <c r="A43" s="3" t="s">
        <v>222</v>
      </c>
      <c r="B43" s="3" t="s">
        <v>249</v>
      </c>
      <c r="C43" s="3">
        <v>0.64532</v>
      </c>
      <c r="D43" s="3">
        <v>0.61560000000000004</v>
      </c>
      <c r="E43" s="3">
        <v>0.63800000000000001</v>
      </c>
      <c r="F43" s="3">
        <v>0.65700999999999998</v>
      </c>
      <c r="G43" s="3">
        <v>0.70209999999999995</v>
      </c>
      <c r="H43" s="3">
        <v>0.71948999999999996</v>
      </c>
      <c r="I43" s="3">
        <v>0.77666000000000002</v>
      </c>
      <c r="J43" s="3">
        <v>0.80059999999999998</v>
      </c>
      <c r="K43" s="3">
        <v>0.80579999999999996</v>
      </c>
      <c r="L43" s="3" t="s">
        <v>200</v>
      </c>
      <c r="M43" s="3" t="s">
        <v>200</v>
      </c>
      <c r="N43" s="3"/>
      <c r="O43" s="3"/>
    </row>
    <row r="44" spans="1:15" x14ac:dyDescent="0.25">
      <c r="A44" s="3" t="s">
        <v>222</v>
      </c>
      <c r="B44" s="3" t="s">
        <v>250</v>
      </c>
      <c r="C44" s="3" t="s">
        <v>200</v>
      </c>
      <c r="D44" s="3" t="s">
        <v>200</v>
      </c>
      <c r="E44" s="3" t="s">
        <v>200</v>
      </c>
      <c r="F44" s="3" t="s">
        <v>200</v>
      </c>
      <c r="G44" s="3">
        <v>1.3955900000000001</v>
      </c>
      <c r="H44" s="3">
        <v>1.42041</v>
      </c>
      <c r="I44" s="3">
        <v>1.4212100000000001</v>
      </c>
      <c r="J44" s="3">
        <v>1.4941199999999999</v>
      </c>
      <c r="K44" s="3" t="s">
        <v>200</v>
      </c>
      <c r="L44" s="3" t="s">
        <v>200</v>
      </c>
      <c r="M44" s="3" t="s">
        <v>200</v>
      </c>
      <c r="N44" s="3"/>
      <c r="O44" s="3"/>
    </row>
    <row r="45" spans="1:15" x14ac:dyDescent="0.25">
      <c r="A45" s="3" t="s">
        <v>222</v>
      </c>
      <c r="B45" s="3" t="s">
        <v>266</v>
      </c>
      <c r="C45" s="3" t="s">
        <v>200</v>
      </c>
      <c r="D45" s="3" t="s">
        <v>200</v>
      </c>
      <c r="E45" s="3">
        <v>1.2887999999999999</v>
      </c>
      <c r="F45" s="3">
        <v>1.29251</v>
      </c>
      <c r="G45" s="3">
        <v>1.29169</v>
      </c>
      <c r="H45" s="3" t="s">
        <v>200</v>
      </c>
      <c r="I45" s="3">
        <v>1.28807</v>
      </c>
      <c r="J45" s="3">
        <v>1.3016099999999999</v>
      </c>
      <c r="K45" s="3">
        <v>1.3164800000000001</v>
      </c>
      <c r="L45" s="3" t="s">
        <v>200</v>
      </c>
      <c r="M45" s="3" t="s">
        <v>200</v>
      </c>
      <c r="N45" s="3"/>
      <c r="O45" s="3"/>
    </row>
    <row r="46" spans="1:15" x14ac:dyDescent="0.25">
      <c r="A46" s="3" t="s">
        <v>222</v>
      </c>
      <c r="B46" s="3" t="s">
        <v>251</v>
      </c>
      <c r="C46" s="3" t="s">
        <v>200</v>
      </c>
      <c r="D46" s="3">
        <v>0.36901</v>
      </c>
      <c r="E46" s="3">
        <v>0.73714999999999997</v>
      </c>
      <c r="F46" s="3" t="s">
        <v>200</v>
      </c>
      <c r="G46" s="3" t="s">
        <v>200</v>
      </c>
      <c r="H46" s="3" t="s">
        <v>200</v>
      </c>
      <c r="I46" s="3" t="s">
        <v>200</v>
      </c>
      <c r="J46" s="3" t="s">
        <v>200</v>
      </c>
      <c r="K46" s="3" t="s">
        <v>200</v>
      </c>
      <c r="L46" s="3" t="s">
        <v>200</v>
      </c>
      <c r="M46" s="3" t="s">
        <v>200</v>
      </c>
      <c r="N46" s="3"/>
      <c r="O46" s="3"/>
    </row>
    <row r="47" spans="1:15" x14ac:dyDescent="0.25">
      <c r="A47" s="3" t="s">
        <v>222</v>
      </c>
      <c r="B47" s="3" t="s">
        <v>227</v>
      </c>
      <c r="C47" s="3">
        <v>0.73304000000000002</v>
      </c>
      <c r="D47" s="3">
        <v>0.69562000000000002</v>
      </c>
      <c r="E47" s="3">
        <v>0.70526</v>
      </c>
      <c r="F47" s="3">
        <v>0.77549000000000001</v>
      </c>
      <c r="G47" s="3" t="s">
        <v>200</v>
      </c>
      <c r="H47" s="3">
        <v>0.83996999999999999</v>
      </c>
      <c r="I47" s="3" t="s">
        <v>200</v>
      </c>
      <c r="J47" s="3" t="s">
        <v>200</v>
      </c>
      <c r="K47" s="3" t="s">
        <v>200</v>
      </c>
      <c r="L47" s="3" t="s">
        <v>200</v>
      </c>
      <c r="M47" s="3" t="s">
        <v>200</v>
      </c>
      <c r="N47" s="3"/>
      <c r="O47" s="3"/>
    </row>
    <row r="48" spans="1:15" x14ac:dyDescent="0.25">
      <c r="A48" s="3" t="s">
        <v>228</v>
      </c>
      <c r="B48" s="3" t="s">
        <v>229</v>
      </c>
      <c r="C48" s="3">
        <v>0.35389999999999999</v>
      </c>
      <c r="D48" s="3">
        <v>0.27232000000000001</v>
      </c>
      <c r="E48" s="3">
        <v>0.34509000000000001</v>
      </c>
      <c r="F48" s="3">
        <v>0.38012000000000001</v>
      </c>
      <c r="G48" s="3">
        <v>0.36512</v>
      </c>
      <c r="H48" s="3">
        <v>0.40193000000000001</v>
      </c>
      <c r="I48" s="3">
        <v>0.42069000000000001</v>
      </c>
      <c r="J48" s="3">
        <v>0.43935999999999997</v>
      </c>
      <c r="K48" s="3">
        <v>0.46742</v>
      </c>
      <c r="L48" s="3" t="s">
        <v>200</v>
      </c>
      <c r="M48" s="3" t="s">
        <v>200</v>
      </c>
      <c r="N48" s="3"/>
      <c r="O48" s="3"/>
    </row>
    <row r="49" spans="1:15" x14ac:dyDescent="0.25">
      <c r="A49" s="3" t="s">
        <v>228</v>
      </c>
      <c r="B49" s="3" t="s">
        <v>230</v>
      </c>
      <c r="C49" s="3">
        <v>0.47904999999999998</v>
      </c>
      <c r="D49" s="3">
        <v>0.49630999999999997</v>
      </c>
      <c r="E49" s="3">
        <v>0.49568000000000001</v>
      </c>
      <c r="F49" s="3">
        <v>0.49260999999999999</v>
      </c>
      <c r="G49" s="3">
        <v>0.4859</v>
      </c>
      <c r="H49" s="3">
        <v>0.52271999999999996</v>
      </c>
      <c r="I49" s="3">
        <v>0.51226000000000005</v>
      </c>
      <c r="J49" s="3">
        <v>0.52122000000000002</v>
      </c>
      <c r="K49" s="3">
        <v>0.58203000000000005</v>
      </c>
      <c r="L49" s="3">
        <v>0.56172999999999995</v>
      </c>
      <c r="M49" s="3" t="s">
        <v>200</v>
      </c>
      <c r="N49" s="3"/>
      <c r="O49" s="3"/>
    </row>
    <row r="50" spans="1:15" x14ac:dyDescent="0.25">
      <c r="A50" s="3" t="s">
        <v>228</v>
      </c>
      <c r="B50" s="3" t="s">
        <v>231</v>
      </c>
      <c r="C50" s="3">
        <v>1.2228000000000001</v>
      </c>
      <c r="D50" s="3">
        <v>1.2610600000000001</v>
      </c>
      <c r="E50" s="3">
        <v>1.27373</v>
      </c>
      <c r="F50" s="3">
        <v>1.3095699999999999</v>
      </c>
      <c r="G50" s="3">
        <v>1.3166500000000001</v>
      </c>
      <c r="H50" s="3">
        <v>1.3161499999999999</v>
      </c>
      <c r="I50" s="3">
        <v>1.3354200000000001</v>
      </c>
      <c r="J50" s="3">
        <v>1.33172</v>
      </c>
      <c r="K50" s="3">
        <v>1.3281400000000001</v>
      </c>
      <c r="L50" s="3" t="s">
        <v>200</v>
      </c>
      <c r="M50" s="3" t="s">
        <v>200</v>
      </c>
      <c r="N50" s="3"/>
      <c r="O50" s="3"/>
    </row>
    <row r="51" spans="1:15" x14ac:dyDescent="0.25">
      <c r="A51" s="3" t="s">
        <v>228</v>
      </c>
      <c r="B51" s="3" t="s">
        <v>232</v>
      </c>
      <c r="C51" s="3">
        <v>0.50595999999999997</v>
      </c>
      <c r="D51" s="3">
        <v>0.66164000000000001</v>
      </c>
      <c r="E51" s="3" t="s">
        <v>200</v>
      </c>
      <c r="F51" s="3">
        <v>0.60875000000000001</v>
      </c>
      <c r="G51" s="3">
        <v>0.57047999999999999</v>
      </c>
      <c r="H51" s="3">
        <v>0.64515</v>
      </c>
      <c r="I51" s="3">
        <v>0.67984999999999995</v>
      </c>
      <c r="J51" s="3">
        <v>0.69028</v>
      </c>
      <c r="K51" s="3" t="s">
        <v>200</v>
      </c>
      <c r="L51" s="3" t="s">
        <v>200</v>
      </c>
      <c r="M51" s="3" t="s">
        <v>200</v>
      </c>
      <c r="N51" s="3"/>
      <c r="O51" s="3"/>
    </row>
    <row r="52" spans="1:15" x14ac:dyDescent="0.25">
      <c r="A52" s="3" t="s">
        <v>228</v>
      </c>
      <c r="B52" s="3" t="s">
        <v>233</v>
      </c>
      <c r="C52" s="3">
        <v>0.69676000000000005</v>
      </c>
      <c r="D52" s="3">
        <v>0.61577999999999999</v>
      </c>
      <c r="E52" s="3">
        <v>0.69943</v>
      </c>
      <c r="F52" s="3" t="s">
        <v>200</v>
      </c>
      <c r="G52" s="3" t="s">
        <v>200</v>
      </c>
      <c r="H52" s="3" t="s">
        <v>200</v>
      </c>
      <c r="I52" s="3" t="s">
        <v>200</v>
      </c>
      <c r="J52" s="3" t="s">
        <v>200</v>
      </c>
      <c r="K52" s="3" t="s">
        <v>200</v>
      </c>
      <c r="L52" s="3" t="s">
        <v>200</v>
      </c>
      <c r="M52" s="3" t="s">
        <v>200</v>
      </c>
      <c r="N52" s="3"/>
      <c r="O52" s="3"/>
    </row>
    <row r="53" spans="1:15" x14ac:dyDescent="0.25">
      <c r="A53" s="3" t="s">
        <v>228</v>
      </c>
      <c r="B53" s="3" t="s">
        <v>234</v>
      </c>
      <c r="C53" s="3" t="s">
        <v>200</v>
      </c>
      <c r="D53" s="3">
        <v>0.61855000000000004</v>
      </c>
      <c r="E53" s="3">
        <v>0.63292999999999999</v>
      </c>
      <c r="F53" s="3">
        <v>0.64697000000000005</v>
      </c>
      <c r="G53" s="3">
        <v>0.67461000000000004</v>
      </c>
      <c r="H53" s="3">
        <v>0.69857999999999998</v>
      </c>
      <c r="I53" s="3">
        <v>0.72047000000000005</v>
      </c>
      <c r="J53" s="3">
        <v>0.72575000000000001</v>
      </c>
      <c r="K53" s="3">
        <v>0.76532999999999995</v>
      </c>
      <c r="L53" s="3">
        <v>0.84709999999999996</v>
      </c>
      <c r="M53" s="3" t="s">
        <v>200</v>
      </c>
      <c r="N53" s="3"/>
      <c r="O53" s="3"/>
    </row>
    <row r="54" spans="1:15" x14ac:dyDescent="0.25">
      <c r="A54" s="3" t="s">
        <v>228</v>
      </c>
      <c r="B54" s="3" t="s">
        <v>252</v>
      </c>
      <c r="C54" s="3">
        <v>0.31176999999999999</v>
      </c>
      <c r="D54" s="3">
        <v>0.33577000000000001</v>
      </c>
      <c r="E54" s="3">
        <v>0.35253000000000001</v>
      </c>
      <c r="F54" s="3">
        <v>0.42086000000000001</v>
      </c>
      <c r="G54" s="3">
        <v>0.43143999999999999</v>
      </c>
      <c r="H54" s="3" t="s">
        <v>200</v>
      </c>
      <c r="I54" s="3" t="s">
        <v>200</v>
      </c>
      <c r="J54" s="3" t="s">
        <v>200</v>
      </c>
      <c r="K54" s="3" t="s">
        <v>200</v>
      </c>
      <c r="L54" s="3" t="s">
        <v>200</v>
      </c>
      <c r="M54" s="3" t="s">
        <v>200</v>
      </c>
      <c r="N54" s="3"/>
      <c r="O54" s="3"/>
    </row>
    <row r="55" spans="1:15" x14ac:dyDescent="0.25">
      <c r="A55" s="3" t="s">
        <v>228</v>
      </c>
      <c r="B55" s="3" t="s">
        <v>236</v>
      </c>
      <c r="C55" s="3">
        <v>0.52891999999999995</v>
      </c>
      <c r="D55" s="3" t="s">
        <v>200</v>
      </c>
      <c r="E55" s="3">
        <v>0.62460000000000004</v>
      </c>
      <c r="F55" s="3" t="s">
        <v>200</v>
      </c>
      <c r="G55" s="3" t="s">
        <v>200</v>
      </c>
      <c r="H55" s="3" t="s">
        <v>200</v>
      </c>
      <c r="I55" s="3" t="s">
        <v>200</v>
      </c>
      <c r="J55" s="3" t="s">
        <v>200</v>
      </c>
      <c r="K55" s="3" t="s">
        <v>200</v>
      </c>
      <c r="L55" s="3" t="s">
        <v>200</v>
      </c>
      <c r="M55" s="3" t="s">
        <v>200</v>
      </c>
      <c r="N55" s="3"/>
      <c r="O55" s="3"/>
    </row>
    <row r="56" spans="1:15" x14ac:dyDescent="0.25">
      <c r="A56" s="3" t="s">
        <v>228</v>
      </c>
      <c r="B56" s="3" t="s">
        <v>237</v>
      </c>
      <c r="C56" s="3">
        <v>0.41292000000000001</v>
      </c>
      <c r="D56" s="3">
        <v>0.42433999999999999</v>
      </c>
      <c r="E56" s="3">
        <v>0.39261000000000001</v>
      </c>
      <c r="F56" s="3">
        <v>0.41575000000000001</v>
      </c>
      <c r="G56" s="3">
        <v>0.41688999999999998</v>
      </c>
      <c r="H56" s="3">
        <v>0.41798999999999997</v>
      </c>
      <c r="I56" s="3" t="s">
        <v>200</v>
      </c>
      <c r="J56" s="3" t="s">
        <v>200</v>
      </c>
      <c r="K56" s="3" t="s">
        <v>200</v>
      </c>
      <c r="L56" s="3" t="s">
        <v>200</v>
      </c>
      <c r="M56" s="3" t="s">
        <v>200</v>
      </c>
      <c r="N56" s="3"/>
      <c r="O56" s="3"/>
    </row>
    <row r="57" spans="1:15" x14ac:dyDescent="0.25">
      <c r="A57" s="3" t="s">
        <v>228</v>
      </c>
      <c r="B57" s="3" t="s">
        <v>238</v>
      </c>
      <c r="C57" s="3">
        <v>0.39904000000000001</v>
      </c>
      <c r="D57" s="3">
        <v>0.42224</v>
      </c>
      <c r="E57" s="3">
        <v>0.38195000000000001</v>
      </c>
      <c r="F57" s="3" t="s">
        <v>200</v>
      </c>
      <c r="G57" s="3" t="s">
        <v>200</v>
      </c>
      <c r="H57" s="3">
        <v>0.47877999999999998</v>
      </c>
      <c r="I57" s="3">
        <v>0.55998000000000003</v>
      </c>
      <c r="J57" s="3">
        <v>0.49202000000000001</v>
      </c>
      <c r="K57" s="3">
        <v>0.41449000000000003</v>
      </c>
      <c r="L57" s="3">
        <v>0.63641000000000003</v>
      </c>
      <c r="M57" s="3" t="s">
        <v>200</v>
      </c>
      <c r="N57" s="3"/>
      <c r="O57" s="3"/>
    </row>
    <row r="58" spans="1:15" x14ac:dyDescent="0.25">
      <c r="A58" s="3" t="s">
        <v>228</v>
      </c>
      <c r="B58" s="3" t="s">
        <v>253</v>
      </c>
      <c r="C58" s="3">
        <v>0.74000999999999995</v>
      </c>
      <c r="D58" s="3">
        <v>0.69194</v>
      </c>
      <c r="E58" s="3" t="s">
        <v>200</v>
      </c>
      <c r="F58" s="3" t="s">
        <v>200</v>
      </c>
      <c r="G58" s="3" t="s">
        <v>200</v>
      </c>
      <c r="H58" s="3" t="s">
        <v>200</v>
      </c>
      <c r="I58" s="3" t="s">
        <v>200</v>
      </c>
      <c r="J58" s="3" t="s">
        <v>200</v>
      </c>
      <c r="K58" s="3" t="s">
        <v>200</v>
      </c>
      <c r="L58" s="3" t="s">
        <v>200</v>
      </c>
      <c r="M58" s="3" t="s">
        <v>200</v>
      </c>
      <c r="N58" s="3"/>
      <c r="O58" s="3"/>
    </row>
    <row r="59" spans="1:15" x14ac:dyDescent="0.25">
      <c r="A59" s="3" t="s">
        <v>228</v>
      </c>
      <c r="B59" s="3" t="s">
        <v>239</v>
      </c>
      <c r="C59" s="3">
        <v>0.58279999999999998</v>
      </c>
      <c r="D59" s="3">
        <v>0.57845999999999997</v>
      </c>
      <c r="E59" s="3">
        <v>0.57813999999999999</v>
      </c>
      <c r="F59" s="3">
        <v>0.57865999999999995</v>
      </c>
      <c r="G59" s="3">
        <v>0.58506999999999998</v>
      </c>
      <c r="H59" s="3">
        <v>0.59330000000000005</v>
      </c>
      <c r="I59" s="3">
        <v>0.59065999999999996</v>
      </c>
      <c r="J59" s="3">
        <v>0.59984000000000004</v>
      </c>
      <c r="K59" s="3">
        <v>0.67637000000000003</v>
      </c>
      <c r="L59" s="3">
        <v>0.75019000000000002</v>
      </c>
      <c r="M59" s="3" t="s">
        <v>200</v>
      </c>
      <c r="N59" s="3"/>
      <c r="O59" s="3"/>
    </row>
    <row r="60" spans="1:15" x14ac:dyDescent="0.25">
      <c r="A60" s="3" t="s">
        <v>228</v>
      </c>
      <c r="B60" s="3" t="s">
        <v>241</v>
      </c>
      <c r="C60" s="3" t="s">
        <v>200</v>
      </c>
      <c r="D60" s="3" t="s">
        <v>200</v>
      </c>
      <c r="E60" s="3">
        <v>0.27257999999999999</v>
      </c>
      <c r="F60" s="3" t="s">
        <v>200</v>
      </c>
      <c r="G60" s="3">
        <v>0.41641</v>
      </c>
      <c r="H60" s="3">
        <v>0.42726999999999998</v>
      </c>
      <c r="I60" s="3">
        <v>0.43124000000000001</v>
      </c>
      <c r="J60" s="3">
        <v>0.45157000000000003</v>
      </c>
      <c r="K60" s="3">
        <v>0.50958999999999999</v>
      </c>
      <c r="L60" s="3">
        <v>0.53042</v>
      </c>
      <c r="M60" s="3" t="s">
        <v>200</v>
      </c>
      <c r="N60" s="3"/>
      <c r="O60" s="3"/>
    </row>
    <row r="61" spans="1:15" x14ac:dyDescent="0.25">
      <c r="A61" s="3"/>
      <c r="B61" s="3"/>
      <c r="C61" s="3"/>
      <c r="D61" s="3"/>
      <c r="E61" s="3"/>
      <c r="F61" s="3"/>
      <c r="G61" s="3"/>
      <c r="H61" s="3"/>
      <c r="I61" s="3"/>
      <c r="J61" s="3"/>
      <c r="K61" s="3"/>
      <c r="L61" s="3"/>
      <c r="M61" s="3"/>
      <c r="N61" s="3"/>
      <c r="O61" s="3"/>
    </row>
    <row r="62" spans="1:15" x14ac:dyDescent="0.25">
      <c r="A62" s="3"/>
      <c r="B62" s="3"/>
      <c r="C62" s="3"/>
      <c r="D62" s="3"/>
      <c r="E62" s="3"/>
      <c r="F62" s="3"/>
      <c r="G62" s="3"/>
      <c r="H62" s="3"/>
      <c r="I62" s="3"/>
      <c r="J62" s="3"/>
      <c r="K62" s="3"/>
      <c r="L62" s="3"/>
      <c r="M62" s="3"/>
      <c r="N62" s="3"/>
      <c r="O62" s="3"/>
    </row>
    <row r="63" spans="1:15" x14ac:dyDescent="0.25">
      <c r="A63" s="3"/>
      <c r="B63" s="3"/>
      <c r="C63" s="3"/>
      <c r="D63" s="3"/>
      <c r="E63" s="3"/>
      <c r="F63" s="3"/>
      <c r="G63" s="3"/>
      <c r="H63" s="3"/>
      <c r="I63" s="3"/>
      <c r="J63" s="3"/>
      <c r="K63" s="3"/>
      <c r="L63" s="3"/>
      <c r="M63" s="3"/>
      <c r="N63" s="3"/>
      <c r="O63" s="3"/>
    </row>
    <row r="64" spans="1:15" x14ac:dyDescent="0.25">
      <c r="A64" s="3"/>
      <c r="B64" s="3"/>
      <c r="C64" s="3"/>
      <c r="D64" s="3"/>
      <c r="E64" s="3"/>
      <c r="F64" s="3"/>
      <c r="G64" s="3"/>
      <c r="H64" s="3"/>
      <c r="I64" s="3"/>
      <c r="J64" s="3"/>
      <c r="K64" s="3"/>
      <c r="L64" s="3"/>
      <c r="M64" s="3"/>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387</v>
      </c>
    </row>
    <row r="4" spans="1:15" x14ac:dyDescent="0.25">
      <c r="A4" t="s">
        <v>388</v>
      </c>
    </row>
    <row r="5" spans="1:15" ht="21" x14ac:dyDescent="0.35">
      <c r="A5" s="7" t="s">
        <v>180</v>
      </c>
    </row>
    <row r="6" spans="1:15" x14ac:dyDescent="0.25">
      <c r="A6" t="s">
        <v>347</v>
      </c>
    </row>
    <row r="7" spans="1:15" x14ac:dyDescent="0.25">
      <c r="A7" t="s">
        <v>389</v>
      </c>
    </row>
    <row r="8" spans="1:15" x14ac:dyDescent="0.25">
      <c r="A8" t="s">
        <v>390</v>
      </c>
    </row>
    <row r="9" spans="1:15" x14ac:dyDescent="0.25">
      <c r="A9" t="s">
        <v>391</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79.559610000000006</v>
      </c>
      <c r="H14" s="3" t="s">
        <v>200</v>
      </c>
      <c r="I14" s="3" t="s">
        <v>200</v>
      </c>
      <c r="J14" s="3">
        <v>88.221770000000006</v>
      </c>
      <c r="K14" s="3" t="s">
        <v>200</v>
      </c>
      <c r="L14" s="3" t="s">
        <v>200</v>
      </c>
      <c r="M14" s="3" t="s">
        <v>200</v>
      </c>
      <c r="N14" s="3"/>
      <c r="O14" s="3"/>
    </row>
    <row r="15" spans="1:15" x14ac:dyDescent="0.25">
      <c r="A15" s="3" t="s">
        <v>198</v>
      </c>
      <c r="B15" s="3" t="s">
        <v>201</v>
      </c>
      <c r="C15" s="3">
        <v>80.574439999999996</v>
      </c>
      <c r="D15" s="3" t="s">
        <v>200</v>
      </c>
      <c r="E15" s="3" t="s">
        <v>200</v>
      </c>
      <c r="F15" s="3" t="s">
        <v>200</v>
      </c>
      <c r="G15" s="3" t="s">
        <v>200</v>
      </c>
      <c r="H15" s="3" t="s">
        <v>200</v>
      </c>
      <c r="I15" s="3" t="s">
        <v>200</v>
      </c>
      <c r="J15" s="3" t="s">
        <v>200</v>
      </c>
      <c r="K15" s="3">
        <v>85.08</v>
      </c>
      <c r="L15" s="3" t="s">
        <v>200</v>
      </c>
      <c r="M15" s="3" t="s">
        <v>200</v>
      </c>
      <c r="N15" s="3"/>
      <c r="O15" s="3"/>
    </row>
    <row r="16" spans="1:15" x14ac:dyDescent="0.25">
      <c r="A16" s="3" t="s">
        <v>198</v>
      </c>
      <c r="B16" s="3" t="s">
        <v>265</v>
      </c>
      <c r="C16" s="3">
        <v>36.356270000000002</v>
      </c>
      <c r="D16" s="3" t="s">
        <v>200</v>
      </c>
      <c r="E16" s="3" t="s">
        <v>200</v>
      </c>
      <c r="F16" s="3" t="s">
        <v>200</v>
      </c>
      <c r="G16" s="3" t="s">
        <v>200</v>
      </c>
      <c r="H16" s="3" t="s">
        <v>200</v>
      </c>
      <c r="I16" s="3" t="s">
        <v>200</v>
      </c>
      <c r="J16" s="3" t="s">
        <v>200</v>
      </c>
      <c r="K16" s="3">
        <v>38.268650000000001</v>
      </c>
      <c r="L16" s="3" t="s">
        <v>200</v>
      </c>
      <c r="M16" s="3" t="s">
        <v>200</v>
      </c>
      <c r="N16" s="3"/>
      <c r="O16" s="3"/>
    </row>
    <row r="17" spans="1:15" x14ac:dyDescent="0.25">
      <c r="A17" s="3" t="s">
        <v>198</v>
      </c>
      <c r="B17" s="3" t="s">
        <v>202</v>
      </c>
      <c r="C17" s="3" t="s">
        <v>200</v>
      </c>
      <c r="D17" s="3" t="s">
        <v>200</v>
      </c>
      <c r="E17" s="3" t="s">
        <v>200</v>
      </c>
      <c r="F17" s="3" t="s">
        <v>200</v>
      </c>
      <c r="G17" s="3" t="s">
        <v>200</v>
      </c>
      <c r="H17" s="3">
        <v>38.772419999999997</v>
      </c>
      <c r="I17" s="3">
        <v>30.791609999999999</v>
      </c>
      <c r="J17" s="3" t="s">
        <v>200</v>
      </c>
      <c r="K17" s="3" t="s">
        <v>200</v>
      </c>
      <c r="L17" s="3" t="s">
        <v>200</v>
      </c>
      <c r="M17" s="3" t="s">
        <v>200</v>
      </c>
      <c r="N17" s="3"/>
      <c r="O17" s="3"/>
    </row>
    <row r="18" spans="1:15" x14ac:dyDescent="0.25">
      <c r="A18" s="3" t="s">
        <v>198</v>
      </c>
      <c r="B18" s="3" t="s">
        <v>203</v>
      </c>
      <c r="C18" s="3" t="s">
        <v>200</v>
      </c>
      <c r="D18" s="3">
        <v>80.91395</v>
      </c>
      <c r="E18" s="3" t="s">
        <v>200</v>
      </c>
      <c r="F18" s="3" t="s">
        <v>200</v>
      </c>
      <c r="G18" s="3" t="s">
        <v>200</v>
      </c>
      <c r="H18" s="3" t="s">
        <v>200</v>
      </c>
      <c r="I18" s="3" t="s">
        <v>200</v>
      </c>
      <c r="J18" s="3" t="s">
        <v>200</v>
      </c>
      <c r="K18" s="3">
        <v>82.054789999999997</v>
      </c>
      <c r="L18" s="3" t="s">
        <v>200</v>
      </c>
      <c r="M18" s="3" t="s">
        <v>200</v>
      </c>
      <c r="N18" s="3"/>
      <c r="O18" s="3"/>
    </row>
    <row r="19" spans="1:15" x14ac:dyDescent="0.25">
      <c r="A19" s="3" t="s">
        <v>198</v>
      </c>
      <c r="B19" s="3" t="s">
        <v>204</v>
      </c>
      <c r="C19" s="3" t="s">
        <v>200</v>
      </c>
      <c r="D19" s="3" t="s">
        <v>200</v>
      </c>
      <c r="E19" s="3">
        <v>83.597549999999998</v>
      </c>
      <c r="F19" s="3" t="s">
        <v>200</v>
      </c>
      <c r="G19" s="3" t="s">
        <v>200</v>
      </c>
      <c r="H19" s="3" t="s">
        <v>200</v>
      </c>
      <c r="I19" s="3">
        <v>84.989509999999996</v>
      </c>
      <c r="J19" s="3" t="s">
        <v>200</v>
      </c>
      <c r="K19" s="3" t="s">
        <v>200</v>
      </c>
      <c r="L19" s="3" t="s">
        <v>200</v>
      </c>
      <c r="M19" s="3" t="s">
        <v>200</v>
      </c>
      <c r="N19" s="3"/>
      <c r="O19" s="3"/>
    </row>
    <row r="20" spans="1:15" x14ac:dyDescent="0.25">
      <c r="A20" s="3" t="s">
        <v>198</v>
      </c>
      <c r="B20" s="3" t="s">
        <v>205</v>
      </c>
      <c r="C20" s="3">
        <v>97.967039999999997</v>
      </c>
      <c r="D20" s="3" t="s">
        <v>200</v>
      </c>
      <c r="E20" s="3" t="s">
        <v>200</v>
      </c>
      <c r="F20" s="3" t="s">
        <v>200</v>
      </c>
      <c r="G20" s="3" t="s">
        <v>200</v>
      </c>
      <c r="H20" s="3" t="s">
        <v>200</v>
      </c>
      <c r="I20" s="3" t="s">
        <v>200</v>
      </c>
      <c r="J20" s="3" t="s">
        <v>200</v>
      </c>
      <c r="K20" s="3" t="s">
        <v>200</v>
      </c>
      <c r="L20" s="3" t="s">
        <v>200</v>
      </c>
      <c r="M20" s="3" t="s">
        <v>200</v>
      </c>
      <c r="N20" s="3"/>
      <c r="O20" s="3"/>
    </row>
    <row r="21" spans="1:15" x14ac:dyDescent="0.25">
      <c r="A21" s="3" t="s">
        <v>198</v>
      </c>
      <c r="B21" s="3" t="s">
        <v>365</v>
      </c>
      <c r="C21" s="3" t="s">
        <v>200</v>
      </c>
      <c r="D21" s="3" t="s">
        <v>200</v>
      </c>
      <c r="E21" s="3">
        <v>88.504140000000007</v>
      </c>
      <c r="F21" s="3" t="s">
        <v>200</v>
      </c>
      <c r="G21" s="3" t="s">
        <v>200</v>
      </c>
      <c r="H21" s="3" t="s">
        <v>200</v>
      </c>
      <c r="I21" s="3" t="s">
        <v>200</v>
      </c>
      <c r="J21" s="3" t="s">
        <v>200</v>
      </c>
      <c r="K21" s="3">
        <v>89.783659999999998</v>
      </c>
      <c r="L21" s="3" t="s">
        <v>200</v>
      </c>
      <c r="M21" s="3" t="s">
        <v>200</v>
      </c>
      <c r="N21" s="3"/>
      <c r="O21" s="3"/>
    </row>
    <row r="22" spans="1:15" x14ac:dyDescent="0.25">
      <c r="A22" s="3" t="s">
        <v>198</v>
      </c>
      <c r="B22" s="3" t="s">
        <v>206</v>
      </c>
      <c r="C22" s="3" t="s">
        <v>200</v>
      </c>
      <c r="D22" s="3" t="s">
        <v>200</v>
      </c>
      <c r="E22" s="3">
        <v>96.738399999999999</v>
      </c>
      <c r="F22" s="3" t="s">
        <v>200</v>
      </c>
      <c r="G22" s="3" t="s">
        <v>200</v>
      </c>
      <c r="H22" s="3" t="s">
        <v>200</v>
      </c>
      <c r="I22" s="3" t="s">
        <v>200</v>
      </c>
      <c r="J22" s="3" t="s">
        <v>200</v>
      </c>
      <c r="K22" s="3">
        <v>97.782550000000001</v>
      </c>
      <c r="L22" s="3" t="s">
        <v>200</v>
      </c>
      <c r="M22" s="3" t="s">
        <v>200</v>
      </c>
      <c r="N22" s="3"/>
      <c r="O22" s="3"/>
    </row>
    <row r="23" spans="1:15" x14ac:dyDescent="0.25">
      <c r="A23" s="3" t="s">
        <v>207</v>
      </c>
      <c r="B23" s="3" t="s">
        <v>208</v>
      </c>
      <c r="C23" s="3" t="s">
        <v>200</v>
      </c>
      <c r="D23" s="3" t="s">
        <v>200</v>
      </c>
      <c r="E23" s="3">
        <v>71.581270000000004</v>
      </c>
      <c r="F23" s="3" t="s">
        <v>200</v>
      </c>
      <c r="G23" s="3" t="s">
        <v>200</v>
      </c>
      <c r="H23" s="3" t="s">
        <v>200</v>
      </c>
      <c r="I23" s="3" t="s">
        <v>200</v>
      </c>
      <c r="J23" s="3" t="s">
        <v>200</v>
      </c>
      <c r="K23" s="3">
        <v>78.270390000000006</v>
      </c>
      <c r="L23" s="3" t="s">
        <v>200</v>
      </c>
      <c r="M23" s="3" t="s">
        <v>200</v>
      </c>
      <c r="N23" s="3"/>
      <c r="O23" s="3"/>
    </row>
    <row r="24" spans="1:15" x14ac:dyDescent="0.25">
      <c r="A24" s="3" t="s">
        <v>207</v>
      </c>
      <c r="B24" s="3" t="s">
        <v>209</v>
      </c>
      <c r="C24" s="3" t="s">
        <v>200</v>
      </c>
      <c r="D24" s="3" t="s">
        <v>200</v>
      </c>
      <c r="E24" s="3" t="s">
        <v>200</v>
      </c>
      <c r="F24" s="3" t="s">
        <v>200</v>
      </c>
      <c r="G24" s="3" t="s">
        <v>200</v>
      </c>
      <c r="H24" s="3" t="s">
        <v>200</v>
      </c>
      <c r="I24" s="3" t="s">
        <v>200</v>
      </c>
      <c r="J24" s="3" t="s">
        <v>200</v>
      </c>
      <c r="K24" s="3">
        <v>93.272390000000001</v>
      </c>
      <c r="L24" s="3" t="s">
        <v>200</v>
      </c>
      <c r="M24" s="3" t="s">
        <v>200</v>
      </c>
      <c r="N24" s="3"/>
      <c r="O24" s="3"/>
    </row>
    <row r="25" spans="1:15" x14ac:dyDescent="0.25">
      <c r="A25" s="3" t="s">
        <v>207</v>
      </c>
      <c r="B25" s="3" t="s">
        <v>257</v>
      </c>
      <c r="C25" s="3" t="s">
        <v>200</v>
      </c>
      <c r="D25" s="3" t="s">
        <v>200</v>
      </c>
      <c r="E25" s="3" t="s">
        <v>200</v>
      </c>
      <c r="F25" s="3" t="s">
        <v>200</v>
      </c>
      <c r="G25" s="3" t="s">
        <v>200</v>
      </c>
      <c r="H25" s="3" t="s">
        <v>200</v>
      </c>
      <c r="I25" s="3" t="s">
        <v>200</v>
      </c>
      <c r="J25" s="3">
        <v>72.754819999999995</v>
      </c>
      <c r="K25" s="3" t="s">
        <v>200</v>
      </c>
      <c r="L25" s="3" t="s">
        <v>200</v>
      </c>
      <c r="M25" s="3" t="s">
        <v>200</v>
      </c>
      <c r="N25" s="3"/>
      <c r="O25" s="3"/>
    </row>
    <row r="26" spans="1:15" x14ac:dyDescent="0.25">
      <c r="A26" s="3" t="s">
        <v>207</v>
      </c>
      <c r="B26" s="3" t="s">
        <v>210</v>
      </c>
      <c r="C26" s="3" t="s">
        <v>200</v>
      </c>
      <c r="D26" s="3" t="s">
        <v>200</v>
      </c>
      <c r="E26" s="3" t="s">
        <v>200</v>
      </c>
      <c r="F26" s="3" t="s">
        <v>200</v>
      </c>
      <c r="G26" s="3">
        <v>86.525630000000007</v>
      </c>
      <c r="H26" s="3" t="s">
        <v>200</v>
      </c>
      <c r="I26" s="3" t="s">
        <v>200</v>
      </c>
      <c r="J26" s="3" t="s">
        <v>200</v>
      </c>
      <c r="K26" s="3">
        <v>87.83</v>
      </c>
      <c r="L26" s="3" t="s">
        <v>200</v>
      </c>
      <c r="M26" s="3" t="s">
        <v>200</v>
      </c>
      <c r="N26" s="3"/>
      <c r="O26" s="3"/>
    </row>
    <row r="27" spans="1:15" x14ac:dyDescent="0.25">
      <c r="A27" s="3" t="s">
        <v>207</v>
      </c>
      <c r="B27" s="3" t="s">
        <v>211</v>
      </c>
      <c r="C27" s="3" t="s">
        <v>200</v>
      </c>
      <c r="D27" s="3" t="s">
        <v>200</v>
      </c>
      <c r="E27" s="3">
        <v>76.829160000000002</v>
      </c>
      <c r="F27" s="3" t="s">
        <v>200</v>
      </c>
      <c r="G27" s="3" t="s">
        <v>200</v>
      </c>
      <c r="H27" s="3" t="s">
        <v>200</v>
      </c>
      <c r="I27" s="3" t="s">
        <v>200</v>
      </c>
      <c r="J27" s="3" t="s">
        <v>200</v>
      </c>
      <c r="K27" s="3">
        <v>81.198369999999997</v>
      </c>
      <c r="L27" s="3" t="s">
        <v>200</v>
      </c>
      <c r="M27" s="3" t="s">
        <v>200</v>
      </c>
      <c r="N27" s="3"/>
      <c r="O27" s="3"/>
    </row>
    <row r="28" spans="1:15" x14ac:dyDescent="0.25">
      <c r="A28" s="3" t="s">
        <v>207</v>
      </c>
      <c r="B28" s="3" t="s">
        <v>212</v>
      </c>
      <c r="C28" s="3" t="s">
        <v>200</v>
      </c>
      <c r="D28" s="3">
        <v>98.130350000000007</v>
      </c>
      <c r="E28" s="3" t="s">
        <v>200</v>
      </c>
      <c r="F28" s="3" t="s">
        <v>200</v>
      </c>
      <c r="G28" s="3" t="s">
        <v>200</v>
      </c>
      <c r="H28" s="3" t="s">
        <v>200</v>
      </c>
      <c r="I28" s="3" t="s">
        <v>200</v>
      </c>
      <c r="J28" s="3" t="s">
        <v>200</v>
      </c>
      <c r="K28" s="3">
        <v>99.042029999999997</v>
      </c>
      <c r="L28" s="3" t="s">
        <v>200</v>
      </c>
      <c r="M28" s="3" t="s">
        <v>200</v>
      </c>
      <c r="N28" s="3"/>
      <c r="O28" s="3"/>
    </row>
    <row r="29" spans="1:15" x14ac:dyDescent="0.25">
      <c r="A29" s="3" t="s">
        <v>207</v>
      </c>
      <c r="B29" s="3" t="s">
        <v>213</v>
      </c>
      <c r="C29" s="3">
        <v>77.344629999999995</v>
      </c>
      <c r="D29" s="3" t="s">
        <v>200</v>
      </c>
      <c r="E29" s="3">
        <v>82.330749999999995</v>
      </c>
      <c r="F29" s="3" t="s">
        <v>200</v>
      </c>
      <c r="G29" s="3">
        <v>85.066239999999993</v>
      </c>
      <c r="H29" s="3" t="s">
        <v>200</v>
      </c>
      <c r="I29" s="3" t="s">
        <v>200</v>
      </c>
      <c r="J29" s="3" t="s">
        <v>200</v>
      </c>
      <c r="K29" s="3">
        <v>86.492769999999993</v>
      </c>
      <c r="L29" s="3" t="s">
        <v>200</v>
      </c>
      <c r="M29" s="3" t="s">
        <v>200</v>
      </c>
      <c r="N29" s="3"/>
      <c r="O29" s="3"/>
    </row>
    <row r="30" spans="1:15" x14ac:dyDescent="0.25">
      <c r="A30" s="3" t="s">
        <v>207</v>
      </c>
      <c r="B30" s="3" t="s">
        <v>214</v>
      </c>
      <c r="C30" s="3">
        <v>98.971339999999998</v>
      </c>
      <c r="D30" s="3" t="s">
        <v>200</v>
      </c>
      <c r="E30" s="3" t="s">
        <v>200</v>
      </c>
      <c r="F30" s="3" t="s">
        <v>200</v>
      </c>
      <c r="G30" s="3" t="s">
        <v>200</v>
      </c>
      <c r="H30" s="3" t="s">
        <v>200</v>
      </c>
      <c r="I30" s="3" t="s">
        <v>200</v>
      </c>
      <c r="J30" s="3" t="s">
        <v>200</v>
      </c>
      <c r="K30" s="3">
        <v>99.07</v>
      </c>
      <c r="L30" s="3" t="s">
        <v>200</v>
      </c>
      <c r="M30" s="3" t="s">
        <v>200</v>
      </c>
      <c r="N30" s="3"/>
      <c r="O30" s="3"/>
    </row>
    <row r="31" spans="1:15" x14ac:dyDescent="0.25">
      <c r="A31" s="3" t="s">
        <v>207</v>
      </c>
      <c r="B31" s="3" t="s">
        <v>215</v>
      </c>
      <c r="C31" s="3" t="s">
        <v>200</v>
      </c>
      <c r="D31" s="3" t="s">
        <v>200</v>
      </c>
      <c r="E31" s="3" t="s">
        <v>200</v>
      </c>
      <c r="F31" s="3" t="s">
        <v>200</v>
      </c>
      <c r="G31" s="3" t="s">
        <v>200</v>
      </c>
      <c r="H31" s="3" t="s">
        <v>200</v>
      </c>
      <c r="I31" s="3" t="s">
        <v>200</v>
      </c>
      <c r="J31" s="3" t="s">
        <v>200</v>
      </c>
      <c r="K31" s="3">
        <v>47.900959999999998</v>
      </c>
      <c r="L31" s="3" t="s">
        <v>200</v>
      </c>
      <c r="M31" s="3" t="s">
        <v>200</v>
      </c>
      <c r="N31" s="3"/>
      <c r="O31" s="3"/>
    </row>
    <row r="32" spans="1:15" x14ac:dyDescent="0.25">
      <c r="A32" s="3" t="s">
        <v>207</v>
      </c>
      <c r="B32" s="3" t="s">
        <v>261</v>
      </c>
      <c r="C32" s="3" t="s">
        <v>200</v>
      </c>
      <c r="D32" s="3" t="s">
        <v>200</v>
      </c>
      <c r="E32" s="3" t="s">
        <v>200</v>
      </c>
      <c r="F32" s="3" t="s">
        <v>200</v>
      </c>
      <c r="G32" s="3" t="s">
        <v>200</v>
      </c>
      <c r="H32" s="3" t="s">
        <v>200</v>
      </c>
      <c r="I32" s="3" t="s">
        <v>200</v>
      </c>
      <c r="J32" s="3" t="s">
        <v>200</v>
      </c>
      <c r="K32" s="3">
        <v>73</v>
      </c>
      <c r="L32" s="3" t="s">
        <v>200</v>
      </c>
      <c r="M32" s="3" t="s">
        <v>200</v>
      </c>
      <c r="N32" s="3"/>
      <c r="O32" s="3"/>
    </row>
    <row r="33" spans="1:15" x14ac:dyDescent="0.25">
      <c r="A33" s="3" t="s">
        <v>207</v>
      </c>
      <c r="B33" s="3" t="s">
        <v>216</v>
      </c>
      <c r="C33" s="3">
        <v>87.408829999999995</v>
      </c>
      <c r="D33" s="3" t="s">
        <v>200</v>
      </c>
      <c r="E33" s="3">
        <v>83.658879999999996</v>
      </c>
      <c r="F33" s="3" t="s">
        <v>200</v>
      </c>
      <c r="G33" s="3" t="s">
        <v>200</v>
      </c>
      <c r="H33" s="3" t="s">
        <v>200</v>
      </c>
      <c r="I33" s="3" t="s">
        <v>200</v>
      </c>
      <c r="J33" s="3" t="s">
        <v>200</v>
      </c>
      <c r="K33" s="3">
        <v>89.39631</v>
      </c>
      <c r="L33" s="3" t="s">
        <v>200</v>
      </c>
      <c r="M33" s="3" t="s">
        <v>200</v>
      </c>
      <c r="N33" s="3"/>
      <c r="O33" s="3"/>
    </row>
    <row r="34" spans="1:15" x14ac:dyDescent="0.25">
      <c r="A34" s="3" t="s">
        <v>207</v>
      </c>
      <c r="B34" s="3" t="s">
        <v>217</v>
      </c>
      <c r="C34" s="3">
        <v>74.560519999999997</v>
      </c>
      <c r="D34" s="3" t="s">
        <v>200</v>
      </c>
      <c r="E34" s="3">
        <v>85.94</v>
      </c>
      <c r="F34" s="3" t="s">
        <v>200</v>
      </c>
      <c r="G34" s="3" t="s">
        <v>200</v>
      </c>
      <c r="H34" s="3">
        <v>85.755139999999997</v>
      </c>
      <c r="I34" s="3" t="s">
        <v>200</v>
      </c>
      <c r="J34" s="3" t="s">
        <v>200</v>
      </c>
      <c r="K34" s="3" t="s">
        <v>200</v>
      </c>
      <c r="L34" s="3" t="s">
        <v>200</v>
      </c>
      <c r="M34" s="3" t="s">
        <v>200</v>
      </c>
      <c r="N34" s="3"/>
      <c r="O34" s="3"/>
    </row>
    <row r="35" spans="1:15" x14ac:dyDescent="0.25">
      <c r="A35" s="3" t="s">
        <v>218</v>
      </c>
      <c r="B35" s="3" t="s">
        <v>246</v>
      </c>
      <c r="C35" s="3" t="s">
        <v>200</v>
      </c>
      <c r="D35" s="3" t="s">
        <v>200</v>
      </c>
      <c r="E35" s="3" t="s">
        <v>200</v>
      </c>
      <c r="F35" s="3" t="s">
        <v>200</v>
      </c>
      <c r="G35" s="3" t="s">
        <v>200</v>
      </c>
      <c r="H35" s="3" t="s">
        <v>200</v>
      </c>
      <c r="I35" s="3" t="s">
        <v>200</v>
      </c>
      <c r="J35" s="3" t="s">
        <v>200</v>
      </c>
      <c r="K35" s="3">
        <v>97.426519999999996</v>
      </c>
      <c r="L35" s="3" t="s">
        <v>200</v>
      </c>
      <c r="M35" s="3" t="s">
        <v>200</v>
      </c>
      <c r="N35" s="3"/>
      <c r="O35" s="3"/>
    </row>
    <row r="36" spans="1:15" x14ac:dyDescent="0.25">
      <c r="A36" s="3" t="s">
        <v>218</v>
      </c>
      <c r="B36" s="3" t="s">
        <v>219</v>
      </c>
      <c r="C36" s="3">
        <v>87.509640000000005</v>
      </c>
      <c r="D36" s="3" t="s">
        <v>200</v>
      </c>
      <c r="E36" s="3">
        <v>89.28192</v>
      </c>
      <c r="F36" s="3">
        <v>92.023420000000002</v>
      </c>
      <c r="G36" s="3" t="s">
        <v>200</v>
      </c>
      <c r="H36" s="3" t="s">
        <v>200</v>
      </c>
      <c r="I36" s="3" t="s">
        <v>200</v>
      </c>
      <c r="J36" s="3">
        <v>88.19256</v>
      </c>
      <c r="K36" s="3" t="s">
        <v>200</v>
      </c>
      <c r="L36" s="3" t="s">
        <v>200</v>
      </c>
      <c r="M36" s="3" t="s">
        <v>200</v>
      </c>
      <c r="N36" s="3"/>
      <c r="O36" s="3"/>
    </row>
    <row r="37" spans="1:15" x14ac:dyDescent="0.25">
      <c r="A37" s="3" t="s">
        <v>218</v>
      </c>
      <c r="B37" s="3" t="s">
        <v>247</v>
      </c>
      <c r="C37" s="3" t="s">
        <v>200</v>
      </c>
      <c r="D37" s="3" t="s">
        <v>200</v>
      </c>
      <c r="E37" s="3" t="s">
        <v>200</v>
      </c>
      <c r="F37" s="3" t="s">
        <v>200</v>
      </c>
      <c r="G37" s="3" t="s">
        <v>200</v>
      </c>
      <c r="H37" s="3" t="s">
        <v>200</v>
      </c>
      <c r="I37" s="3" t="s">
        <v>200</v>
      </c>
      <c r="J37" s="3">
        <v>63.947809999999997</v>
      </c>
      <c r="K37" s="3" t="s">
        <v>200</v>
      </c>
      <c r="L37" s="3" t="s">
        <v>200</v>
      </c>
      <c r="M37" s="3" t="s">
        <v>200</v>
      </c>
      <c r="N37" s="3"/>
      <c r="O37" s="3"/>
    </row>
    <row r="38" spans="1:15" x14ac:dyDescent="0.25">
      <c r="A38" s="3" t="s">
        <v>218</v>
      </c>
      <c r="B38" s="3" t="s">
        <v>220</v>
      </c>
      <c r="C38" s="3" t="s">
        <v>200</v>
      </c>
      <c r="D38" s="3">
        <v>81.510069999999999</v>
      </c>
      <c r="E38" s="3">
        <v>91.220960000000005</v>
      </c>
      <c r="F38" s="3" t="s">
        <v>200</v>
      </c>
      <c r="G38" s="3" t="s">
        <v>200</v>
      </c>
      <c r="H38" s="3" t="s">
        <v>200</v>
      </c>
      <c r="I38" s="3" t="s">
        <v>200</v>
      </c>
      <c r="J38" s="3" t="s">
        <v>200</v>
      </c>
      <c r="K38" s="3">
        <v>97.73</v>
      </c>
      <c r="L38" s="3" t="s">
        <v>200</v>
      </c>
      <c r="M38" s="3" t="s">
        <v>200</v>
      </c>
      <c r="N38" s="3"/>
      <c r="O38" s="3"/>
    </row>
    <row r="39" spans="1:15" x14ac:dyDescent="0.25">
      <c r="A39" s="3" t="s">
        <v>218</v>
      </c>
      <c r="B39" s="3" t="s">
        <v>221</v>
      </c>
      <c r="C39" s="3">
        <v>97.171719999999993</v>
      </c>
      <c r="D39" s="3">
        <v>97.30444</v>
      </c>
      <c r="E39" s="3">
        <v>96.864999999999995</v>
      </c>
      <c r="F39" s="3" t="s">
        <v>200</v>
      </c>
      <c r="G39" s="3">
        <v>96.209100000000007</v>
      </c>
      <c r="H39" s="3" t="s">
        <v>200</v>
      </c>
      <c r="I39" s="3" t="s">
        <v>200</v>
      </c>
      <c r="J39" s="3" t="s">
        <v>200</v>
      </c>
      <c r="K39" s="3" t="s">
        <v>200</v>
      </c>
      <c r="L39" s="3" t="s">
        <v>200</v>
      </c>
      <c r="M39" s="3" t="s">
        <v>200</v>
      </c>
      <c r="N39" s="3"/>
      <c r="O39" s="3"/>
    </row>
    <row r="40" spans="1:15" x14ac:dyDescent="0.25">
      <c r="A40" s="3" t="s">
        <v>222</v>
      </c>
      <c r="B40" s="3" t="s">
        <v>223</v>
      </c>
      <c r="C40" s="3" t="s">
        <v>200</v>
      </c>
      <c r="D40" s="3" t="s">
        <v>200</v>
      </c>
      <c r="E40" s="3" t="s">
        <v>200</v>
      </c>
      <c r="F40" s="3" t="s">
        <v>200</v>
      </c>
      <c r="G40" s="3">
        <v>77.431129999999996</v>
      </c>
      <c r="H40" s="3" t="s">
        <v>200</v>
      </c>
      <c r="I40" s="3" t="s">
        <v>200</v>
      </c>
      <c r="J40" s="3" t="s">
        <v>200</v>
      </c>
      <c r="K40" s="3" t="s">
        <v>200</v>
      </c>
      <c r="L40" s="3" t="s">
        <v>200</v>
      </c>
      <c r="M40" s="3" t="s">
        <v>200</v>
      </c>
      <c r="N40" s="3"/>
      <c r="O40" s="3"/>
    </row>
    <row r="41" spans="1:15" x14ac:dyDescent="0.25">
      <c r="A41" s="3" t="s">
        <v>222</v>
      </c>
      <c r="B41" s="3" t="s">
        <v>224</v>
      </c>
      <c r="C41" s="3" t="s">
        <v>200</v>
      </c>
      <c r="D41" s="3" t="s">
        <v>200</v>
      </c>
      <c r="E41" s="3" t="s">
        <v>200</v>
      </c>
      <c r="F41" s="3">
        <v>97.456289999999996</v>
      </c>
      <c r="G41" s="3" t="s">
        <v>200</v>
      </c>
      <c r="H41" s="3" t="s">
        <v>200</v>
      </c>
      <c r="I41" s="3" t="s">
        <v>200</v>
      </c>
      <c r="J41" s="3" t="s">
        <v>200</v>
      </c>
      <c r="K41" s="3" t="s">
        <v>200</v>
      </c>
      <c r="L41" s="3" t="s">
        <v>200</v>
      </c>
      <c r="M41" s="3" t="s">
        <v>200</v>
      </c>
      <c r="N41" s="3"/>
      <c r="O41" s="3"/>
    </row>
    <row r="42" spans="1:15" x14ac:dyDescent="0.25">
      <c r="A42" s="3" t="s">
        <v>222</v>
      </c>
      <c r="B42" s="3" t="s">
        <v>225</v>
      </c>
      <c r="C42" s="3">
        <v>93.502300000000005</v>
      </c>
      <c r="D42" s="3" t="s">
        <v>200</v>
      </c>
      <c r="E42" s="3" t="s">
        <v>200</v>
      </c>
      <c r="F42" s="3" t="s">
        <v>200</v>
      </c>
      <c r="G42" s="3" t="s">
        <v>200</v>
      </c>
      <c r="H42" s="3" t="s">
        <v>200</v>
      </c>
      <c r="I42" s="3" t="s">
        <v>200</v>
      </c>
      <c r="J42" s="3" t="s">
        <v>200</v>
      </c>
      <c r="K42" s="3">
        <v>95.469369999999998</v>
      </c>
      <c r="L42" s="3" t="s">
        <v>200</v>
      </c>
      <c r="M42" s="3" t="s">
        <v>200</v>
      </c>
      <c r="N42" s="3"/>
      <c r="O42" s="3"/>
    </row>
    <row r="43" spans="1:15" x14ac:dyDescent="0.25">
      <c r="A43" s="3" t="s">
        <v>222</v>
      </c>
      <c r="B43" s="3" t="s">
        <v>226</v>
      </c>
      <c r="C43" s="3" t="s">
        <v>200</v>
      </c>
      <c r="D43" s="3" t="s">
        <v>200</v>
      </c>
      <c r="E43" s="3" t="s">
        <v>200</v>
      </c>
      <c r="F43" s="3" t="s">
        <v>200</v>
      </c>
      <c r="G43" s="3">
        <v>86.632199999999997</v>
      </c>
      <c r="H43" s="3" t="s">
        <v>200</v>
      </c>
      <c r="I43" s="3" t="s">
        <v>200</v>
      </c>
      <c r="J43" s="3" t="s">
        <v>200</v>
      </c>
      <c r="K43" s="3" t="s">
        <v>200</v>
      </c>
      <c r="L43" s="3" t="s">
        <v>200</v>
      </c>
      <c r="M43" s="3" t="s">
        <v>200</v>
      </c>
      <c r="N43" s="3"/>
      <c r="O43" s="3"/>
    </row>
    <row r="44" spans="1:15" x14ac:dyDescent="0.25">
      <c r="A44" s="3" t="s">
        <v>222</v>
      </c>
      <c r="B44" s="3" t="s">
        <v>248</v>
      </c>
      <c r="C44" s="3">
        <v>72.139560000000003</v>
      </c>
      <c r="D44" s="3" t="s">
        <v>200</v>
      </c>
      <c r="E44" s="3" t="s">
        <v>200</v>
      </c>
      <c r="F44" s="3" t="s">
        <v>200</v>
      </c>
      <c r="G44" s="3">
        <v>76.081909999999993</v>
      </c>
      <c r="H44" s="3">
        <v>72.935609999999997</v>
      </c>
      <c r="I44" s="3" t="s">
        <v>200</v>
      </c>
      <c r="J44" s="3" t="s">
        <v>200</v>
      </c>
      <c r="K44" s="3" t="s">
        <v>200</v>
      </c>
      <c r="L44" s="3" t="s">
        <v>200</v>
      </c>
      <c r="M44" s="3" t="s">
        <v>200</v>
      </c>
      <c r="N44" s="3"/>
      <c r="O44" s="3"/>
    </row>
    <row r="45" spans="1:15" x14ac:dyDescent="0.25">
      <c r="A45" s="3" t="s">
        <v>222</v>
      </c>
      <c r="B45" s="3" t="s">
        <v>249</v>
      </c>
      <c r="C45" s="3" t="s">
        <v>200</v>
      </c>
      <c r="D45" s="3" t="s">
        <v>200</v>
      </c>
      <c r="E45" s="3" t="s">
        <v>200</v>
      </c>
      <c r="F45" s="3" t="s">
        <v>200</v>
      </c>
      <c r="G45" s="3" t="s">
        <v>200</v>
      </c>
      <c r="H45" s="3">
        <v>70.525099999999995</v>
      </c>
      <c r="I45" s="3" t="s">
        <v>200</v>
      </c>
      <c r="J45" s="3">
        <v>70.912450000000007</v>
      </c>
      <c r="K45" s="3" t="s">
        <v>200</v>
      </c>
      <c r="L45" s="3" t="s">
        <v>200</v>
      </c>
      <c r="M45" s="3" t="s">
        <v>200</v>
      </c>
      <c r="N45" s="3"/>
      <c r="O45" s="3"/>
    </row>
    <row r="46" spans="1:15" x14ac:dyDescent="0.25">
      <c r="A46" s="3" t="s">
        <v>222</v>
      </c>
      <c r="B46" s="3" t="s">
        <v>250</v>
      </c>
      <c r="C46" s="3" t="s">
        <v>200</v>
      </c>
      <c r="D46" s="3">
        <v>94.419439999999994</v>
      </c>
      <c r="E46" s="3" t="s">
        <v>200</v>
      </c>
      <c r="F46" s="3" t="s">
        <v>200</v>
      </c>
      <c r="G46" s="3" t="s">
        <v>200</v>
      </c>
      <c r="H46" s="3" t="s">
        <v>200</v>
      </c>
      <c r="I46" s="3" t="s">
        <v>200</v>
      </c>
      <c r="J46" s="3" t="s">
        <v>200</v>
      </c>
      <c r="K46" s="3">
        <v>95.164900000000003</v>
      </c>
      <c r="L46" s="3" t="s">
        <v>200</v>
      </c>
      <c r="M46" s="3" t="s">
        <v>200</v>
      </c>
      <c r="N46" s="3"/>
      <c r="O46" s="3"/>
    </row>
    <row r="47" spans="1:15" x14ac:dyDescent="0.25">
      <c r="A47" s="3" t="s">
        <v>222</v>
      </c>
      <c r="B47" s="3" t="s">
        <v>266</v>
      </c>
      <c r="C47" s="3">
        <v>98.644130000000004</v>
      </c>
      <c r="D47" s="3">
        <v>98.789659999999998</v>
      </c>
      <c r="E47" s="3">
        <v>98.882040000000003</v>
      </c>
      <c r="F47" s="3" t="s">
        <v>200</v>
      </c>
      <c r="G47" s="3">
        <v>98.882279999999994</v>
      </c>
      <c r="H47" s="3">
        <v>98.955780000000004</v>
      </c>
      <c r="I47" s="3" t="s">
        <v>200</v>
      </c>
      <c r="J47" s="3">
        <v>95.323819999999998</v>
      </c>
      <c r="K47" s="3" t="s">
        <v>200</v>
      </c>
      <c r="L47" s="3" t="s">
        <v>200</v>
      </c>
      <c r="M47" s="3" t="s">
        <v>200</v>
      </c>
      <c r="N47" s="3"/>
      <c r="O47" s="3"/>
    </row>
    <row r="48" spans="1:15" x14ac:dyDescent="0.25">
      <c r="A48" s="3" t="s">
        <v>222</v>
      </c>
      <c r="B48" s="3" t="s">
        <v>251</v>
      </c>
      <c r="C48" s="3">
        <v>88.714560000000006</v>
      </c>
      <c r="D48" s="3" t="s">
        <v>200</v>
      </c>
      <c r="E48" s="3" t="s">
        <v>200</v>
      </c>
      <c r="F48" s="3" t="s">
        <v>200</v>
      </c>
      <c r="G48" s="3" t="s">
        <v>200</v>
      </c>
      <c r="H48" s="3" t="s">
        <v>200</v>
      </c>
      <c r="I48" s="3" t="s">
        <v>200</v>
      </c>
      <c r="J48" s="3" t="s">
        <v>200</v>
      </c>
      <c r="K48" s="3">
        <v>92.091570000000004</v>
      </c>
      <c r="L48" s="3" t="s">
        <v>200</v>
      </c>
      <c r="M48" s="3" t="s">
        <v>200</v>
      </c>
      <c r="N48" s="3"/>
      <c r="O48" s="3"/>
    </row>
    <row r="49" spans="1:15" x14ac:dyDescent="0.25">
      <c r="A49" s="3" t="s">
        <v>222</v>
      </c>
      <c r="B49" s="3" t="s">
        <v>227</v>
      </c>
      <c r="C49" s="3" t="s">
        <v>200</v>
      </c>
      <c r="D49" s="3">
        <v>90.930700000000002</v>
      </c>
      <c r="E49" s="3" t="s">
        <v>200</v>
      </c>
      <c r="F49" s="3" t="s">
        <v>200</v>
      </c>
      <c r="G49" s="3">
        <v>90.428120000000007</v>
      </c>
      <c r="H49" s="3" t="s">
        <v>200</v>
      </c>
      <c r="I49" s="3" t="s">
        <v>200</v>
      </c>
      <c r="J49" s="3" t="s">
        <v>200</v>
      </c>
      <c r="K49" s="3" t="s">
        <v>200</v>
      </c>
      <c r="L49" s="3" t="s">
        <v>200</v>
      </c>
      <c r="M49" s="3" t="s">
        <v>200</v>
      </c>
      <c r="N49" s="3"/>
      <c r="O49" s="3"/>
    </row>
    <row r="50" spans="1:15" x14ac:dyDescent="0.25">
      <c r="A50" s="3" t="s">
        <v>228</v>
      </c>
      <c r="B50" s="3" t="s">
        <v>229</v>
      </c>
      <c r="C50" s="3" t="s">
        <v>200</v>
      </c>
      <c r="D50" s="3" t="s">
        <v>200</v>
      </c>
      <c r="E50" s="3">
        <v>52.492469999999997</v>
      </c>
      <c r="F50" s="3" t="s">
        <v>200</v>
      </c>
      <c r="G50" s="3" t="s">
        <v>200</v>
      </c>
      <c r="H50" s="3" t="s">
        <v>200</v>
      </c>
      <c r="I50" s="3" t="s">
        <v>200</v>
      </c>
      <c r="J50" s="3" t="s">
        <v>200</v>
      </c>
      <c r="K50" s="3">
        <v>60.948079999999997</v>
      </c>
      <c r="L50" s="3" t="s">
        <v>200</v>
      </c>
      <c r="M50" s="3" t="s">
        <v>200</v>
      </c>
      <c r="N50" s="3"/>
      <c r="O50" s="3"/>
    </row>
    <row r="51" spans="1:15" x14ac:dyDescent="0.25">
      <c r="A51" s="3" t="s">
        <v>228</v>
      </c>
      <c r="B51" s="3" t="s">
        <v>230</v>
      </c>
      <c r="C51" s="3" t="s">
        <v>200</v>
      </c>
      <c r="D51" s="3" t="s">
        <v>200</v>
      </c>
      <c r="E51" s="3" t="s">
        <v>200</v>
      </c>
      <c r="F51" s="3" t="s">
        <v>200</v>
      </c>
      <c r="G51" s="3">
        <v>50.096299999999999</v>
      </c>
      <c r="H51" s="3" t="s">
        <v>200</v>
      </c>
      <c r="I51" s="3" t="s">
        <v>200</v>
      </c>
      <c r="J51" s="3" t="s">
        <v>200</v>
      </c>
      <c r="K51" s="3">
        <v>58.29</v>
      </c>
      <c r="L51" s="3" t="s">
        <v>200</v>
      </c>
      <c r="M51" s="3" t="s">
        <v>200</v>
      </c>
      <c r="N51" s="3"/>
      <c r="O51" s="3"/>
    </row>
    <row r="52" spans="1:15" x14ac:dyDescent="0.25">
      <c r="A52" s="3" t="s">
        <v>228</v>
      </c>
      <c r="B52" s="3" t="s">
        <v>231</v>
      </c>
      <c r="C52" s="3" t="s">
        <v>200</v>
      </c>
      <c r="D52" s="3" t="s">
        <v>200</v>
      </c>
      <c r="E52" s="3">
        <v>98.128969999999995</v>
      </c>
      <c r="F52" s="3" t="s">
        <v>200</v>
      </c>
      <c r="G52" s="3" t="s">
        <v>200</v>
      </c>
      <c r="H52" s="3">
        <v>98.111310000000003</v>
      </c>
      <c r="I52" s="3" t="s">
        <v>200</v>
      </c>
      <c r="J52" s="3" t="s">
        <v>200</v>
      </c>
      <c r="K52" s="3" t="s">
        <v>200</v>
      </c>
      <c r="L52" s="3" t="s">
        <v>200</v>
      </c>
      <c r="M52" s="3" t="s">
        <v>200</v>
      </c>
      <c r="N52" s="3"/>
      <c r="O52" s="3"/>
    </row>
    <row r="53" spans="1:15" x14ac:dyDescent="0.25">
      <c r="A53" s="3" t="s">
        <v>228</v>
      </c>
      <c r="B53" s="3" t="s">
        <v>232</v>
      </c>
      <c r="C53" s="3" t="s">
        <v>200</v>
      </c>
      <c r="D53" s="3" t="s">
        <v>200</v>
      </c>
      <c r="E53" s="3">
        <v>48.309959999999997</v>
      </c>
      <c r="F53" s="3" t="s">
        <v>200</v>
      </c>
      <c r="G53" s="3">
        <v>53.020690000000002</v>
      </c>
      <c r="H53" s="3" t="s">
        <v>200</v>
      </c>
      <c r="I53" s="3" t="s">
        <v>200</v>
      </c>
      <c r="J53" s="3" t="s">
        <v>200</v>
      </c>
      <c r="K53" s="3">
        <v>58.42015</v>
      </c>
      <c r="L53" s="3" t="s">
        <v>200</v>
      </c>
      <c r="M53" s="3" t="s">
        <v>200</v>
      </c>
      <c r="N53" s="3"/>
      <c r="O53" s="3"/>
    </row>
    <row r="54" spans="1:15" x14ac:dyDescent="0.25">
      <c r="A54" s="3" t="s">
        <v>228</v>
      </c>
      <c r="B54" s="3" t="s">
        <v>233</v>
      </c>
      <c r="C54" s="3" t="s">
        <v>200</v>
      </c>
      <c r="D54" s="3" t="s">
        <v>200</v>
      </c>
      <c r="E54" s="3" t="s">
        <v>200</v>
      </c>
      <c r="F54" s="3">
        <v>60.777900000000002</v>
      </c>
      <c r="G54" s="3" t="s">
        <v>200</v>
      </c>
      <c r="H54" s="3">
        <v>67.161379999999994</v>
      </c>
      <c r="I54" s="3" t="s">
        <v>200</v>
      </c>
      <c r="J54" s="3" t="s">
        <v>200</v>
      </c>
      <c r="K54" s="3" t="s">
        <v>200</v>
      </c>
      <c r="L54" s="3" t="s">
        <v>200</v>
      </c>
      <c r="M54" s="3" t="s">
        <v>200</v>
      </c>
      <c r="N54" s="3"/>
      <c r="O54" s="3"/>
    </row>
    <row r="55" spans="1:15" x14ac:dyDescent="0.25">
      <c r="A55" s="3" t="s">
        <v>228</v>
      </c>
      <c r="B55" s="3" t="s">
        <v>234</v>
      </c>
      <c r="C55" s="3">
        <v>85.716149999999999</v>
      </c>
      <c r="D55" s="3" t="s">
        <v>200</v>
      </c>
      <c r="E55" s="3" t="s">
        <v>200</v>
      </c>
      <c r="F55" s="3" t="s">
        <v>200</v>
      </c>
      <c r="G55" s="3" t="s">
        <v>200</v>
      </c>
      <c r="H55" s="3" t="s">
        <v>200</v>
      </c>
      <c r="I55" s="3" t="s">
        <v>200</v>
      </c>
      <c r="J55" s="3" t="s">
        <v>200</v>
      </c>
      <c r="K55" s="3">
        <v>92.490970000000004</v>
      </c>
      <c r="L55" s="3" t="s">
        <v>200</v>
      </c>
      <c r="M55" s="3" t="s">
        <v>200</v>
      </c>
      <c r="N55" s="3"/>
      <c r="O55" s="3"/>
    </row>
    <row r="56" spans="1:15" x14ac:dyDescent="0.25">
      <c r="A56" s="3" t="s">
        <v>228</v>
      </c>
      <c r="B56" s="3" t="s">
        <v>252</v>
      </c>
      <c r="C56" s="3">
        <v>31.406420000000001</v>
      </c>
      <c r="D56" s="3" t="s">
        <v>200</v>
      </c>
      <c r="E56" s="3" t="s">
        <v>200</v>
      </c>
      <c r="F56" s="3" t="s">
        <v>200</v>
      </c>
      <c r="G56" s="3">
        <v>46.295050000000003</v>
      </c>
      <c r="H56" s="3" t="s">
        <v>200</v>
      </c>
      <c r="I56" s="3" t="s">
        <v>200</v>
      </c>
      <c r="J56" s="3" t="s">
        <v>200</v>
      </c>
      <c r="K56" s="3" t="s">
        <v>200</v>
      </c>
      <c r="L56" s="3" t="s">
        <v>200</v>
      </c>
      <c r="M56" s="3" t="s">
        <v>200</v>
      </c>
      <c r="N56" s="3"/>
      <c r="O56" s="3"/>
    </row>
    <row r="57" spans="1:15" x14ac:dyDescent="0.25">
      <c r="A57" s="3" t="s">
        <v>228</v>
      </c>
      <c r="B57" s="3" t="s">
        <v>235</v>
      </c>
      <c r="C57" s="3" t="s">
        <v>200</v>
      </c>
      <c r="D57" s="3" t="s">
        <v>200</v>
      </c>
      <c r="E57" s="3" t="s">
        <v>200</v>
      </c>
      <c r="F57" s="3" t="s">
        <v>200</v>
      </c>
      <c r="G57" s="3">
        <v>60.402349999999998</v>
      </c>
      <c r="H57" s="3" t="s">
        <v>200</v>
      </c>
      <c r="I57" s="3" t="s">
        <v>200</v>
      </c>
      <c r="J57" s="3" t="s">
        <v>200</v>
      </c>
      <c r="K57" s="3" t="s">
        <v>200</v>
      </c>
      <c r="L57" s="3" t="s">
        <v>200</v>
      </c>
      <c r="M57" s="3" t="s">
        <v>200</v>
      </c>
      <c r="N57" s="3"/>
      <c r="O57" s="3"/>
    </row>
    <row r="58" spans="1:15" x14ac:dyDescent="0.25">
      <c r="A58" s="3" t="s">
        <v>228</v>
      </c>
      <c r="B58" s="3" t="s">
        <v>236</v>
      </c>
      <c r="C58" s="3" t="s">
        <v>200</v>
      </c>
      <c r="D58" s="3" t="s">
        <v>200</v>
      </c>
      <c r="E58" s="3" t="s">
        <v>200</v>
      </c>
      <c r="F58" s="3" t="s">
        <v>200</v>
      </c>
      <c r="G58" s="3" t="s">
        <v>200</v>
      </c>
      <c r="H58" s="3" t="s">
        <v>200</v>
      </c>
      <c r="I58" s="3" t="s">
        <v>200</v>
      </c>
      <c r="J58" s="3">
        <v>55.398699999999998</v>
      </c>
      <c r="K58" s="3" t="s">
        <v>200</v>
      </c>
      <c r="L58" s="3" t="s">
        <v>200</v>
      </c>
      <c r="M58" s="3" t="s">
        <v>200</v>
      </c>
      <c r="N58" s="3"/>
      <c r="O58" s="3"/>
    </row>
    <row r="59" spans="1:15" x14ac:dyDescent="0.25">
      <c r="A59" s="3" t="s">
        <v>228</v>
      </c>
      <c r="B59" s="3" t="s">
        <v>237</v>
      </c>
      <c r="C59" s="3">
        <v>44.30171</v>
      </c>
      <c r="D59" s="3">
        <v>42.095280000000002</v>
      </c>
      <c r="E59" s="3" t="s">
        <v>200</v>
      </c>
      <c r="F59" s="3" t="s">
        <v>200</v>
      </c>
      <c r="G59" s="3" t="s">
        <v>200</v>
      </c>
      <c r="H59" s="3">
        <v>49.366529999999997</v>
      </c>
      <c r="I59" s="3" t="s">
        <v>200</v>
      </c>
      <c r="J59" s="3" t="s">
        <v>200</v>
      </c>
      <c r="K59" s="3">
        <v>50.134700000000002</v>
      </c>
      <c r="L59" s="3" t="s">
        <v>200</v>
      </c>
      <c r="M59" s="3" t="s">
        <v>200</v>
      </c>
      <c r="N59" s="3"/>
      <c r="O59" s="3"/>
    </row>
    <row r="60" spans="1:15" x14ac:dyDescent="0.25">
      <c r="A60" s="3" t="s">
        <v>228</v>
      </c>
      <c r="B60" s="3" t="s">
        <v>238</v>
      </c>
      <c r="C60" s="3" t="s">
        <v>200</v>
      </c>
      <c r="D60" s="3" t="s">
        <v>200</v>
      </c>
      <c r="E60" s="3">
        <v>39.787730000000003</v>
      </c>
      <c r="F60" s="3" t="s">
        <v>200</v>
      </c>
      <c r="G60" s="3" t="s">
        <v>200</v>
      </c>
      <c r="H60" s="3" t="s">
        <v>200</v>
      </c>
      <c r="I60" s="3" t="s">
        <v>200</v>
      </c>
      <c r="J60" s="3" t="s">
        <v>200</v>
      </c>
      <c r="K60" s="3">
        <v>43.46</v>
      </c>
      <c r="L60" s="3" t="s">
        <v>200</v>
      </c>
      <c r="M60" s="3" t="s">
        <v>200</v>
      </c>
      <c r="N60" s="3"/>
      <c r="O60" s="3"/>
    </row>
    <row r="61" spans="1:15" x14ac:dyDescent="0.25">
      <c r="A61" s="3" t="s">
        <v>228</v>
      </c>
      <c r="B61" s="3" t="s">
        <v>253</v>
      </c>
      <c r="C61" s="3" t="s">
        <v>200</v>
      </c>
      <c r="D61" s="3" t="s">
        <v>200</v>
      </c>
      <c r="E61" s="3" t="s">
        <v>200</v>
      </c>
      <c r="F61" s="3" t="s">
        <v>200</v>
      </c>
      <c r="G61" s="3" t="s">
        <v>200</v>
      </c>
      <c r="H61" s="3" t="s">
        <v>200</v>
      </c>
      <c r="I61" s="3" t="s">
        <v>200</v>
      </c>
      <c r="J61" s="3" t="s">
        <v>200</v>
      </c>
      <c r="K61" s="3">
        <v>75.028750000000002</v>
      </c>
      <c r="L61" s="3" t="s">
        <v>200</v>
      </c>
      <c r="M61" s="3" t="s">
        <v>200</v>
      </c>
      <c r="N61" s="3"/>
      <c r="O61" s="3"/>
    </row>
    <row r="62" spans="1:15" x14ac:dyDescent="0.25">
      <c r="A62" s="3" t="s">
        <v>228</v>
      </c>
      <c r="B62" s="3" t="s">
        <v>239</v>
      </c>
      <c r="C62" s="3" t="s">
        <v>200</v>
      </c>
      <c r="D62" s="3">
        <v>65.780510000000007</v>
      </c>
      <c r="E62" s="3" t="s">
        <v>200</v>
      </c>
      <c r="F62" s="3">
        <v>56.943010000000001</v>
      </c>
      <c r="G62" s="3" t="s">
        <v>200</v>
      </c>
      <c r="H62" s="3" t="s">
        <v>200</v>
      </c>
      <c r="I62" s="3" t="s">
        <v>200</v>
      </c>
      <c r="J62" s="3">
        <v>69.478409999999997</v>
      </c>
      <c r="K62" s="3" t="s">
        <v>200</v>
      </c>
      <c r="L62" s="3" t="s">
        <v>200</v>
      </c>
      <c r="M62" s="3" t="s">
        <v>200</v>
      </c>
      <c r="N62" s="3"/>
      <c r="O62" s="3"/>
    </row>
    <row r="63" spans="1:15" x14ac:dyDescent="0.25">
      <c r="A63" s="3" t="s">
        <v>228</v>
      </c>
      <c r="B63" s="3" t="s">
        <v>240</v>
      </c>
      <c r="C63" s="3" t="s">
        <v>200</v>
      </c>
      <c r="D63" s="3" t="s">
        <v>200</v>
      </c>
      <c r="E63" s="3" t="s">
        <v>200</v>
      </c>
      <c r="F63" s="3">
        <v>57.022129999999997</v>
      </c>
      <c r="G63" s="3" t="s">
        <v>200</v>
      </c>
      <c r="H63" s="3" t="s">
        <v>200</v>
      </c>
      <c r="I63" s="3" t="s">
        <v>200</v>
      </c>
      <c r="J63" s="3" t="s">
        <v>200</v>
      </c>
      <c r="K63" s="3">
        <v>66.648600000000002</v>
      </c>
      <c r="L63" s="3" t="s">
        <v>200</v>
      </c>
      <c r="M63" s="3" t="s">
        <v>200</v>
      </c>
      <c r="N63" s="3"/>
      <c r="O63" s="3"/>
    </row>
    <row r="64" spans="1:15" x14ac:dyDescent="0.25">
      <c r="A64" s="3" t="s">
        <v>228</v>
      </c>
      <c r="B64" s="3" t="s">
        <v>241</v>
      </c>
      <c r="C64" s="3" t="s">
        <v>200</v>
      </c>
      <c r="D64" s="3">
        <v>79.885909999999996</v>
      </c>
      <c r="E64" s="3" t="s">
        <v>200</v>
      </c>
      <c r="F64" s="3" t="s">
        <v>200</v>
      </c>
      <c r="G64" s="3" t="s">
        <v>200</v>
      </c>
      <c r="H64" s="3">
        <v>84.290109999999999</v>
      </c>
      <c r="I64" s="3" t="s">
        <v>200</v>
      </c>
      <c r="J64" s="3" t="s">
        <v>200</v>
      </c>
      <c r="K64" s="3" t="s">
        <v>200</v>
      </c>
      <c r="L64" s="3" t="s">
        <v>200</v>
      </c>
      <c r="M64" s="3" t="s">
        <v>200</v>
      </c>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387</v>
      </c>
    </row>
    <row r="4" spans="1:15" x14ac:dyDescent="0.25">
      <c r="A4" t="s">
        <v>388</v>
      </c>
    </row>
    <row r="5" spans="1:15" ht="21" x14ac:dyDescent="0.35">
      <c r="A5" s="7" t="s">
        <v>180</v>
      </c>
    </row>
    <row r="6" spans="1:15" x14ac:dyDescent="0.25">
      <c r="A6" t="s">
        <v>347</v>
      </c>
    </row>
    <row r="7" spans="1:15" x14ac:dyDescent="0.25">
      <c r="A7" t="s">
        <v>389</v>
      </c>
    </row>
    <row r="8" spans="1:15" x14ac:dyDescent="0.25">
      <c r="A8" t="s">
        <v>390</v>
      </c>
    </row>
    <row r="9" spans="1:15" x14ac:dyDescent="0.25">
      <c r="A9" t="s">
        <v>392</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74.958910000000003</v>
      </c>
      <c r="H14" s="3" t="s">
        <v>200</v>
      </c>
      <c r="I14" s="3" t="s">
        <v>200</v>
      </c>
      <c r="J14" s="3">
        <v>85.618549999999999</v>
      </c>
      <c r="K14" s="3" t="s">
        <v>200</v>
      </c>
      <c r="L14" s="3" t="s">
        <v>200</v>
      </c>
      <c r="M14" s="3" t="s">
        <v>200</v>
      </c>
      <c r="N14" s="3"/>
      <c r="O14" s="3"/>
    </row>
    <row r="15" spans="1:15" x14ac:dyDescent="0.25">
      <c r="A15" s="3" t="s">
        <v>198</v>
      </c>
      <c r="B15" s="3" t="s">
        <v>201</v>
      </c>
      <c r="C15" s="3">
        <v>76.420929999999998</v>
      </c>
      <c r="D15" s="3" t="s">
        <v>200</v>
      </c>
      <c r="E15" s="3" t="s">
        <v>200</v>
      </c>
      <c r="F15" s="3" t="s">
        <v>200</v>
      </c>
      <c r="G15" s="3" t="s">
        <v>200</v>
      </c>
      <c r="H15" s="3" t="s">
        <v>200</v>
      </c>
      <c r="I15" s="3" t="s">
        <v>200</v>
      </c>
      <c r="J15" s="3" t="s">
        <v>200</v>
      </c>
      <c r="K15" s="3">
        <v>82.41</v>
      </c>
      <c r="L15" s="3" t="s">
        <v>200</v>
      </c>
      <c r="M15" s="3" t="s">
        <v>200</v>
      </c>
      <c r="N15" s="3"/>
      <c r="O15" s="3"/>
    </row>
    <row r="16" spans="1:15" x14ac:dyDescent="0.25">
      <c r="A16" s="3" t="s">
        <v>198</v>
      </c>
      <c r="B16" s="3" t="s">
        <v>265</v>
      </c>
      <c r="C16" s="3">
        <v>26.971329999999998</v>
      </c>
      <c r="D16" s="3" t="s">
        <v>200</v>
      </c>
      <c r="E16" s="3" t="s">
        <v>200</v>
      </c>
      <c r="F16" s="3" t="s">
        <v>200</v>
      </c>
      <c r="G16" s="3" t="s">
        <v>200</v>
      </c>
      <c r="H16" s="3" t="s">
        <v>200</v>
      </c>
      <c r="I16" s="3" t="s">
        <v>200</v>
      </c>
      <c r="J16" s="3" t="s">
        <v>200</v>
      </c>
      <c r="K16" s="3">
        <v>28.706659999999999</v>
      </c>
      <c r="L16" s="3" t="s">
        <v>200</v>
      </c>
      <c r="M16" s="3" t="s">
        <v>200</v>
      </c>
      <c r="N16" s="3"/>
      <c r="O16" s="3"/>
    </row>
    <row r="17" spans="1:15" x14ac:dyDescent="0.25">
      <c r="A17" s="3" t="s">
        <v>198</v>
      </c>
      <c r="B17" s="3" t="s">
        <v>202</v>
      </c>
      <c r="C17" s="3" t="s">
        <v>200</v>
      </c>
      <c r="D17" s="3" t="s">
        <v>200</v>
      </c>
      <c r="E17" s="3" t="s">
        <v>200</v>
      </c>
      <c r="F17" s="3" t="s">
        <v>200</v>
      </c>
      <c r="G17" s="3" t="s">
        <v>200</v>
      </c>
      <c r="H17" s="3">
        <v>25.99362</v>
      </c>
      <c r="I17" s="3">
        <v>22.387149999999998</v>
      </c>
      <c r="J17" s="3" t="s">
        <v>200</v>
      </c>
      <c r="K17" s="3" t="s">
        <v>200</v>
      </c>
      <c r="L17" s="3" t="s">
        <v>200</v>
      </c>
      <c r="M17" s="3" t="s">
        <v>200</v>
      </c>
      <c r="N17" s="3"/>
      <c r="O17" s="3"/>
    </row>
    <row r="18" spans="1:15" x14ac:dyDescent="0.25">
      <c r="A18" s="3" t="s">
        <v>198</v>
      </c>
      <c r="B18" s="3" t="s">
        <v>203</v>
      </c>
      <c r="C18" s="3" t="s">
        <v>200</v>
      </c>
      <c r="D18" s="3">
        <v>76.946079999999995</v>
      </c>
      <c r="E18" s="3" t="s">
        <v>200</v>
      </c>
      <c r="F18" s="3" t="s">
        <v>200</v>
      </c>
      <c r="G18" s="3" t="s">
        <v>200</v>
      </c>
      <c r="H18" s="3" t="s">
        <v>200</v>
      </c>
      <c r="I18" s="3" t="s">
        <v>200</v>
      </c>
      <c r="J18" s="3" t="s">
        <v>200</v>
      </c>
      <c r="K18" s="3">
        <v>78.742310000000003</v>
      </c>
      <c r="L18" s="3" t="s">
        <v>200</v>
      </c>
      <c r="M18" s="3" t="s">
        <v>200</v>
      </c>
      <c r="N18" s="3"/>
      <c r="O18" s="3"/>
    </row>
    <row r="19" spans="1:15" x14ac:dyDescent="0.25">
      <c r="A19" s="3" t="s">
        <v>198</v>
      </c>
      <c r="B19" s="3" t="s">
        <v>204</v>
      </c>
      <c r="C19" s="3" t="s">
        <v>200</v>
      </c>
      <c r="D19" s="3" t="s">
        <v>200</v>
      </c>
      <c r="E19" s="3">
        <v>76.658500000000004</v>
      </c>
      <c r="F19" s="3" t="s">
        <v>200</v>
      </c>
      <c r="G19" s="3" t="s">
        <v>200</v>
      </c>
      <c r="H19" s="3" t="s">
        <v>200</v>
      </c>
      <c r="I19" s="3">
        <v>79.714839999999995</v>
      </c>
      <c r="J19" s="3" t="s">
        <v>200</v>
      </c>
      <c r="K19" s="3" t="s">
        <v>200</v>
      </c>
      <c r="L19" s="3" t="s">
        <v>200</v>
      </c>
      <c r="M19" s="3" t="s">
        <v>200</v>
      </c>
      <c r="N19" s="3"/>
      <c r="O19" s="3"/>
    </row>
    <row r="20" spans="1:15" x14ac:dyDescent="0.25">
      <c r="A20" s="3" t="s">
        <v>198</v>
      </c>
      <c r="B20" s="3" t="s">
        <v>205</v>
      </c>
      <c r="C20" s="3">
        <v>98.298169999999999</v>
      </c>
      <c r="D20" s="3" t="s">
        <v>200</v>
      </c>
      <c r="E20" s="3" t="s">
        <v>200</v>
      </c>
      <c r="F20" s="3" t="s">
        <v>200</v>
      </c>
      <c r="G20" s="3" t="s">
        <v>200</v>
      </c>
      <c r="H20" s="3" t="s">
        <v>200</v>
      </c>
      <c r="I20" s="3" t="s">
        <v>200</v>
      </c>
      <c r="J20" s="3" t="s">
        <v>200</v>
      </c>
      <c r="K20" s="3" t="s">
        <v>200</v>
      </c>
      <c r="L20" s="3" t="s">
        <v>200</v>
      </c>
      <c r="M20" s="3" t="s">
        <v>200</v>
      </c>
      <c r="N20" s="3"/>
      <c r="O20" s="3"/>
    </row>
    <row r="21" spans="1:15" x14ac:dyDescent="0.25">
      <c r="A21" s="3" t="s">
        <v>198</v>
      </c>
      <c r="B21" s="3" t="s">
        <v>365</v>
      </c>
      <c r="C21" s="3" t="s">
        <v>200</v>
      </c>
      <c r="D21" s="3" t="s">
        <v>200</v>
      </c>
      <c r="E21" s="3">
        <v>89.429249999999996</v>
      </c>
      <c r="F21" s="3" t="s">
        <v>200</v>
      </c>
      <c r="G21" s="3" t="s">
        <v>200</v>
      </c>
      <c r="H21" s="3" t="s">
        <v>200</v>
      </c>
      <c r="I21" s="3" t="s">
        <v>200</v>
      </c>
      <c r="J21" s="3" t="s">
        <v>200</v>
      </c>
      <c r="K21" s="3">
        <v>91.449380000000005</v>
      </c>
      <c r="L21" s="3" t="s">
        <v>200</v>
      </c>
      <c r="M21" s="3" t="s">
        <v>200</v>
      </c>
      <c r="N21" s="3"/>
      <c r="O21" s="3"/>
    </row>
    <row r="22" spans="1:15" x14ac:dyDescent="0.25">
      <c r="A22" s="3" t="s">
        <v>198</v>
      </c>
      <c r="B22" s="3" t="s">
        <v>206</v>
      </c>
      <c r="C22" s="3" t="s">
        <v>200</v>
      </c>
      <c r="D22" s="3" t="s">
        <v>200</v>
      </c>
      <c r="E22" s="3">
        <v>96.350880000000004</v>
      </c>
      <c r="F22" s="3" t="s">
        <v>200</v>
      </c>
      <c r="G22" s="3" t="s">
        <v>200</v>
      </c>
      <c r="H22" s="3" t="s">
        <v>200</v>
      </c>
      <c r="I22" s="3" t="s">
        <v>200</v>
      </c>
      <c r="J22" s="3" t="s">
        <v>200</v>
      </c>
      <c r="K22" s="3">
        <v>97.854179999999999</v>
      </c>
      <c r="L22" s="3" t="s">
        <v>200</v>
      </c>
      <c r="M22" s="3" t="s">
        <v>200</v>
      </c>
      <c r="N22" s="3"/>
      <c r="O22" s="3"/>
    </row>
    <row r="23" spans="1:15" x14ac:dyDescent="0.25">
      <c r="A23" s="3" t="s">
        <v>207</v>
      </c>
      <c r="B23" s="3" t="s">
        <v>208</v>
      </c>
      <c r="C23" s="3" t="s">
        <v>200</v>
      </c>
      <c r="D23" s="3" t="s">
        <v>200</v>
      </c>
      <c r="E23" s="3">
        <v>69.595219999999998</v>
      </c>
      <c r="F23" s="3" t="s">
        <v>200</v>
      </c>
      <c r="G23" s="3" t="s">
        <v>200</v>
      </c>
      <c r="H23" s="3" t="s">
        <v>200</v>
      </c>
      <c r="I23" s="3" t="s">
        <v>200</v>
      </c>
      <c r="J23" s="3" t="s">
        <v>200</v>
      </c>
      <c r="K23" s="3">
        <v>78.302359999999993</v>
      </c>
      <c r="L23" s="3" t="s">
        <v>200</v>
      </c>
      <c r="M23" s="3" t="s">
        <v>200</v>
      </c>
      <c r="N23" s="3"/>
      <c r="O23" s="3"/>
    </row>
    <row r="24" spans="1:15" x14ac:dyDescent="0.25">
      <c r="A24" s="3" t="s">
        <v>207</v>
      </c>
      <c r="B24" s="3" t="s">
        <v>209</v>
      </c>
      <c r="C24" s="3" t="s">
        <v>200</v>
      </c>
      <c r="D24" s="3" t="s">
        <v>200</v>
      </c>
      <c r="E24" s="3" t="s">
        <v>200</v>
      </c>
      <c r="F24" s="3" t="s">
        <v>200</v>
      </c>
      <c r="G24" s="3" t="s">
        <v>200</v>
      </c>
      <c r="H24" s="3" t="s">
        <v>200</v>
      </c>
      <c r="I24" s="3" t="s">
        <v>200</v>
      </c>
      <c r="J24" s="3" t="s">
        <v>200</v>
      </c>
      <c r="K24" s="3">
        <v>92.714029999999994</v>
      </c>
      <c r="L24" s="3" t="s">
        <v>200</v>
      </c>
      <c r="M24" s="3" t="s">
        <v>200</v>
      </c>
      <c r="N24" s="3"/>
      <c r="O24" s="3"/>
    </row>
    <row r="25" spans="1:15" x14ac:dyDescent="0.25">
      <c r="A25" s="3" t="s">
        <v>207</v>
      </c>
      <c r="B25" s="3" t="s">
        <v>257</v>
      </c>
      <c r="C25" s="3" t="s">
        <v>200</v>
      </c>
      <c r="D25" s="3" t="s">
        <v>200</v>
      </c>
      <c r="E25" s="3" t="s">
        <v>200</v>
      </c>
      <c r="F25" s="3" t="s">
        <v>200</v>
      </c>
      <c r="G25" s="3" t="s">
        <v>200</v>
      </c>
      <c r="H25" s="3" t="s">
        <v>200</v>
      </c>
      <c r="I25" s="3" t="s">
        <v>200</v>
      </c>
      <c r="J25" s="3">
        <v>71.97251</v>
      </c>
      <c r="K25" s="3" t="s">
        <v>200</v>
      </c>
      <c r="L25" s="3" t="s">
        <v>200</v>
      </c>
      <c r="M25" s="3" t="s">
        <v>200</v>
      </c>
      <c r="N25" s="3"/>
      <c r="O25" s="3"/>
    </row>
    <row r="26" spans="1:15" x14ac:dyDescent="0.25">
      <c r="A26" s="3" t="s">
        <v>207</v>
      </c>
      <c r="B26" s="3" t="s">
        <v>210</v>
      </c>
      <c r="C26" s="3" t="s">
        <v>200</v>
      </c>
      <c r="D26" s="3" t="s">
        <v>200</v>
      </c>
      <c r="E26" s="3" t="s">
        <v>200</v>
      </c>
      <c r="F26" s="3" t="s">
        <v>200</v>
      </c>
      <c r="G26" s="3">
        <v>86.136520000000004</v>
      </c>
      <c r="H26" s="3" t="s">
        <v>200</v>
      </c>
      <c r="I26" s="3" t="s">
        <v>200</v>
      </c>
      <c r="J26" s="3" t="s">
        <v>200</v>
      </c>
      <c r="K26" s="3">
        <v>88.08</v>
      </c>
      <c r="L26" s="3" t="s">
        <v>200</v>
      </c>
      <c r="M26" s="3" t="s">
        <v>200</v>
      </c>
      <c r="N26" s="3"/>
      <c r="O26" s="3"/>
    </row>
    <row r="27" spans="1:15" x14ac:dyDescent="0.25">
      <c r="A27" s="3" t="s">
        <v>207</v>
      </c>
      <c r="B27" s="3" t="s">
        <v>211</v>
      </c>
      <c r="C27" s="3" t="s">
        <v>200</v>
      </c>
      <c r="D27" s="3" t="s">
        <v>200</v>
      </c>
      <c r="E27" s="3">
        <v>75.303849999999997</v>
      </c>
      <c r="F27" s="3" t="s">
        <v>200</v>
      </c>
      <c r="G27" s="3" t="s">
        <v>200</v>
      </c>
      <c r="H27" s="3" t="s">
        <v>200</v>
      </c>
      <c r="I27" s="3" t="s">
        <v>200</v>
      </c>
      <c r="J27" s="3" t="s">
        <v>200</v>
      </c>
      <c r="K27" s="3">
        <v>80.678030000000007</v>
      </c>
      <c r="L27" s="3" t="s">
        <v>200</v>
      </c>
      <c r="M27" s="3" t="s">
        <v>200</v>
      </c>
      <c r="N27" s="3"/>
      <c r="O27" s="3"/>
    </row>
    <row r="28" spans="1:15" x14ac:dyDescent="0.25">
      <c r="A28" s="3" t="s">
        <v>207</v>
      </c>
      <c r="B28" s="3" t="s">
        <v>212</v>
      </c>
      <c r="C28" s="3" t="s">
        <v>200</v>
      </c>
      <c r="D28" s="3">
        <v>98.575919999999996</v>
      </c>
      <c r="E28" s="3" t="s">
        <v>200</v>
      </c>
      <c r="F28" s="3" t="s">
        <v>200</v>
      </c>
      <c r="G28" s="3" t="s">
        <v>200</v>
      </c>
      <c r="H28" s="3" t="s">
        <v>200</v>
      </c>
      <c r="I28" s="3" t="s">
        <v>200</v>
      </c>
      <c r="J28" s="3" t="s">
        <v>200</v>
      </c>
      <c r="K28" s="3">
        <v>99.35342</v>
      </c>
      <c r="L28" s="3" t="s">
        <v>200</v>
      </c>
      <c r="M28" s="3" t="s">
        <v>200</v>
      </c>
      <c r="N28" s="3"/>
      <c r="O28" s="3"/>
    </row>
    <row r="29" spans="1:15" x14ac:dyDescent="0.25">
      <c r="A29" s="3" t="s">
        <v>207</v>
      </c>
      <c r="B29" s="3" t="s">
        <v>213</v>
      </c>
      <c r="C29" s="3">
        <v>77.972459999999998</v>
      </c>
      <c r="D29" s="3" t="s">
        <v>200</v>
      </c>
      <c r="E29" s="3">
        <v>83.487390000000005</v>
      </c>
      <c r="F29" s="3" t="s">
        <v>200</v>
      </c>
      <c r="G29" s="3">
        <v>86.262249999999995</v>
      </c>
      <c r="H29" s="3" t="s">
        <v>200</v>
      </c>
      <c r="I29" s="3" t="s">
        <v>200</v>
      </c>
      <c r="J29" s="3" t="s">
        <v>200</v>
      </c>
      <c r="K29" s="3">
        <v>88.501819999999995</v>
      </c>
      <c r="L29" s="3" t="s">
        <v>200</v>
      </c>
      <c r="M29" s="3" t="s">
        <v>200</v>
      </c>
      <c r="N29" s="3"/>
      <c r="O29" s="3"/>
    </row>
    <row r="30" spans="1:15" x14ac:dyDescent="0.25">
      <c r="A30" s="3" t="s">
        <v>207</v>
      </c>
      <c r="B30" s="3" t="s">
        <v>214</v>
      </c>
      <c r="C30" s="3">
        <v>99.383080000000007</v>
      </c>
      <c r="D30" s="3" t="s">
        <v>200</v>
      </c>
      <c r="E30" s="3" t="s">
        <v>200</v>
      </c>
      <c r="F30" s="3" t="s">
        <v>200</v>
      </c>
      <c r="G30" s="3" t="s">
        <v>200</v>
      </c>
      <c r="H30" s="3" t="s">
        <v>200</v>
      </c>
      <c r="I30" s="3" t="s">
        <v>200</v>
      </c>
      <c r="J30" s="3" t="s">
        <v>200</v>
      </c>
      <c r="K30" s="3">
        <v>99.6</v>
      </c>
      <c r="L30" s="3" t="s">
        <v>200</v>
      </c>
      <c r="M30" s="3" t="s">
        <v>200</v>
      </c>
      <c r="N30" s="3"/>
      <c r="O30" s="3"/>
    </row>
    <row r="31" spans="1:15" x14ac:dyDescent="0.25">
      <c r="A31" s="3" t="s">
        <v>207</v>
      </c>
      <c r="B31" s="3" t="s">
        <v>215</v>
      </c>
      <c r="C31" s="3" t="s">
        <v>200</v>
      </c>
      <c r="D31" s="3" t="s">
        <v>200</v>
      </c>
      <c r="E31" s="3" t="s">
        <v>200</v>
      </c>
      <c r="F31" s="3" t="s">
        <v>200</v>
      </c>
      <c r="G31" s="3" t="s">
        <v>200</v>
      </c>
      <c r="H31" s="3" t="s">
        <v>200</v>
      </c>
      <c r="I31" s="3" t="s">
        <v>200</v>
      </c>
      <c r="J31" s="3" t="s">
        <v>200</v>
      </c>
      <c r="K31" s="3">
        <v>47.369199999999999</v>
      </c>
      <c r="L31" s="3" t="s">
        <v>200</v>
      </c>
      <c r="M31" s="3" t="s">
        <v>200</v>
      </c>
      <c r="N31" s="3"/>
      <c r="O31" s="3"/>
    </row>
    <row r="32" spans="1:15" x14ac:dyDescent="0.25">
      <c r="A32" s="3" t="s">
        <v>207</v>
      </c>
      <c r="B32" s="3" t="s">
        <v>261</v>
      </c>
      <c r="C32" s="3" t="s">
        <v>200</v>
      </c>
      <c r="D32" s="3" t="s">
        <v>200</v>
      </c>
      <c r="E32" s="3" t="s">
        <v>200</v>
      </c>
      <c r="F32" s="3" t="s">
        <v>200</v>
      </c>
      <c r="G32" s="3" t="s">
        <v>200</v>
      </c>
      <c r="H32" s="3" t="s">
        <v>200</v>
      </c>
      <c r="I32" s="3" t="s">
        <v>200</v>
      </c>
      <c r="J32" s="3" t="s">
        <v>200</v>
      </c>
      <c r="K32" s="3">
        <v>73.489999999999995</v>
      </c>
      <c r="L32" s="3" t="s">
        <v>200</v>
      </c>
      <c r="M32" s="3" t="s">
        <v>200</v>
      </c>
      <c r="N32" s="3"/>
      <c r="O32" s="3"/>
    </row>
    <row r="33" spans="1:15" x14ac:dyDescent="0.25">
      <c r="A33" s="3" t="s">
        <v>207</v>
      </c>
      <c r="B33" s="3" t="s">
        <v>216</v>
      </c>
      <c r="C33" s="3">
        <v>85.471459999999993</v>
      </c>
      <c r="D33" s="3" t="s">
        <v>200</v>
      </c>
      <c r="E33" s="3">
        <v>81.654200000000003</v>
      </c>
      <c r="F33" s="3" t="s">
        <v>200</v>
      </c>
      <c r="G33" s="3" t="s">
        <v>200</v>
      </c>
      <c r="H33" s="3" t="s">
        <v>200</v>
      </c>
      <c r="I33" s="3" t="s">
        <v>200</v>
      </c>
      <c r="J33" s="3" t="s">
        <v>200</v>
      </c>
      <c r="K33" s="3">
        <v>89.950640000000007</v>
      </c>
      <c r="L33" s="3" t="s">
        <v>200</v>
      </c>
      <c r="M33" s="3" t="s">
        <v>200</v>
      </c>
      <c r="N33" s="3"/>
      <c r="O33" s="3"/>
    </row>
    <row r="34" spans="1:15" x14ac:dyDescent="0.25">
      <c r="A34" s="3" t="s">
        <v>207</v>
      </c>
      <c r="B34" s="3" t="s">
        <v>217</v>
      </c>
      <c r="C34" s="3">
        <v>72.771000000000001</v>
      </c>
      <c r="D34" s="3" t="s">
        <v>200</v>
      </c>
      <c r="E34" s="3">
        <v>84.848020000000005</v>
      </c>
      <c r="F34" s="3" t="s">
        <v>200</v>
      </c>
      <c r="G34" s="3" t="s">
        <v>200</v>
      </c>
      <c r="H34" s="3">
        <v>84.640799999999999</v>
      </c>
      <c r="I34" s="3" t="s">
        <v>200</v>
      </c>
      <c r="J34" s="3" t="s">
        <v>200</v>
      </c>
      <c r="K34" s="3" t="s">
        <v>200</v>
      </c>
      <c r="L34" s="3" t="s">
        <v>200</v>
      </c>
      <c r="M34" s="3" t="s">
        <v>200</v>
      </c>
      <c r="N34" s="3"/>
      <c r="O34" s="3"/>
    </row>
    <row r="35" spans="1:15" x14ac:dyDescent="0.25">
      <c r="A35" s="3" t="s">
        <v>218</v>
      </c>
      <c r="B35" s="3" t="s">
        <v>246</v>
      </c>
      <c r="C35" s="3" t="s">
        <v>200</v>
      </c>
      <c r="D35" s="3" t="s">
        <v>200</v>
      </c>
      <c r="E35" s="3" t="s">
        <v>200</v>
      </c>
      <c r="F35" s="3" t="s">
        <v>200</v>
      </c>
      <c r="G35" s="3" t="s">
        <v>200</v>
      </c>
      <c r="H35" s="3" t="s">
        <v>200</v>
      </c>
      <c r="I35" s="3" t="s">
        <v>200</v>
      </c>
      <c r="J35" s="3" t="s">
        <v>200</v>
      </c>
      <c r="K35" s="3">
        <v>97.252160000000003</v>
      </c>
      <c r="L35" s="3" t="s">
        <v>200</v>
      </c>
      <c r="M35" s="3" t="s">
        <v>200</v>
      </c>
      <c r="N35" s="3"/>
      <c r="O35" s="3"/>
    </row>
    <row r="36" spans="1:15" x14ac:dyDescent="0.25">
      <c r="A36" s="3" t="s">
        <v>218</v>
      </c>
      <c r="B36" s="3" t="s">
        <v>219</v>
      </c>
      <c r="C36" s="3">
        <v>84.306929999999994</v>
      </c>
      <c r="D36" s="3" t="s">
        <v>200</v>
      </c>
      <c r="E36" s="3">
        <v>86.051590000000004</v>
      </c>
      <c r="F36" s="3">
        <v>90.325400000000002</v>
      </c>
      <c r="G36" s="3" t="s">
        <v>200</v>
      </c>
      <c r="H36" s="3" t="s">
        <v>200</v>
      </c>
      <c r="I36" s="3" t="s">
        <v>200</v>
      </c>
      <c r="J36" s="3">
        <v>86.810550000000006</v>
      </c>
      <c r="K36" s="3" t="s">
        <v>200</v>
      </c>
      <c r="L36" s="3" t="s">
        <v>200</v>
      </c>
      <c r="M36" s="3" t="s">
        <v>200</v>
      </c>
      <c r="N36" s="3"/>
      <c r="O36" s="3"/>
    </row>
    <row r="37" spans="1:15" x14ac:dyDescent="0.25">
      <c r="A37" s="3" t="s">
        <v>218</v>
      </c>
      <c r="B37" s="3" t="s">
        <v>247</v>
      </c>
      <c r="C37" s="3" t="s">
        <v>200</v>
      </c>
      <c r="D37" s="3" t="s">
        <v>200</v>
      </c>
      <c r="E37" s="3" t="s">
        <v>200</v>
      </c>
      <c r="F37" s="3" t="s">
        <v>200</v>
      </c>
      <c r="G37" s="3" t="s">
        <v>200</v>
      </c>
      <c r="H37" s="3" t="s">
        <v>200</v>
      </c>
      <c r="I37" s="3" t="s">
        <v>200</v>
      </c>
      <c r="J37" s="3">
        <v>56.760719999999999</v>
      </c>
      <c r="K37" s="3" t="s">
        <v>200</v>
      </c>
      <c r="L37" s="3" t="s">
        <v>200</v>
      </c>
      <c r="M37" s="3" t="s">
        <v>200</v>
      </c>
      <c r="N37" s="3"/>
      <c r="O37" s="3"/>
    </row>
    <row r="38" spans="1:15" x14ac:dyDescent="0.25">
      <c r="A38" s="3" t="s">
        <v>218</v>
      </c>
      <c r="B38" s="3" t="s">
        <v>220</v>
      </c>
      <c r="C38" s="3" t="s">
        <v>200</v>
      </c>
      <c r="D38" s="3">
        <v>74.034289999999999</v>
      </c>
      <c r="E38" s="3">
        <v>87.7834</v>
      </c>
      <c r="F38" s="3" t="s">
        <v>200</v>
      </c>
      <c r="G38" s="3" t="s">
        <v>200</v>
      </c>
      <c r="H38" s="3" t="s">
        <v>200</v>
      </c>
      <c r="I38" s="3" t="s">
        <v>200</v>
      </c>
      <c r="J38" s="3" t="s">
        <v>200</v>
      </c>
      <c r="K38" s="3">
        <v>97.4</v>
      </c>
      <c r="L38" s="3" t="s">
        <v>200</v>
      </c>
      <c r="M38" s="3" t="s">
        <v>200</v>
      </c>
      <c r="N38" s="3"/>
      <c r="O38" s="3"/>
    </row>
    <row r="39" spans="1:15" x14ac:dyDescent="0.25">
      <c r="A39" s="3" t="s">
        <v>218</v>
      </c>
      <c r="B39" s="3" t="s">
        <v>221</v>
      </c>
      <c r="C39" s="3">
        <v>96.093559999999997</v>
      </c>
      <c r="D39" s="3">
        <v>96.317589999999996</v>
      </c>
      <c r="E39" s="3">
        <v>95.717579999999998</v>
      </c>
      <c r="F39" s="3" t="s">
        <v>200</v>
      </c>
      <c r="G39" s="3">
        <v>95.801190000000005</v>
      </c>
      <c r="H39" s="3" t="s">
        <v>200</v>
      </c>
      <c r="I39" s="3" t="s">
        <v>200</v>
      </c>
      <c r="J39" s="3" t="s">
        <v>200</v>
      </c>
      <c r="K39" s="3" t="s">
        <v>200</v>
      </c>
      <c r="L39" s="3" t="s">
        <v>200</v>
      </c>
      <c r="M39" s="3" t="s">
        <v>200</v>
      </c>
      <c r="N39" s="3"/>
      <c r="O39" s="3"/>
    </row>
    <row r="40" spans="1:15" x14ac:dyDescent="0.25">
      <c r="A40" s="3" t="s">
        <v>222</v>
      </c>
      <c r="B40" s="3" t="s">
        <v>223</v>
      </c>
      <c r="C40" s="3" t="s">
        <v>200</v>
      </c>
      <c r="D40" s="3" t="s">
        <v>200</v>
      </c>
      <c r="E40" s="3" t="s">
        <v>200</v>
      </c>
      <c r="F40" s="3" t="s">
        <v>200</v>
      </c>
      <c r="G40" s="3">
        <v>70.585130000000007</v>
      </c>
      <c r="H40" s="3" t="s">
        <v>200</v>
      </c>
      <c r="I40" s="3" t="s">
        <v>200</v>
      </c>
      <c r="J40" s="3" t="s">
        <v>200</v>
      </c>
      <c r="K40" s="3" t="s">
        <v>200</v>
      </c>
      <c r="L40" s="3" t="s">
        <v>200</v>
      </c>
      <c r="M40" s="3" t="s">
        <v>200</v>
      </c>
      <c r="N40" s="3"/>
      <c r="O40" s="3"/>
    </row>
    <row r="41" spans="1:15" x14ac:dyDescent="0.25">
      <c r="A41" s="3" t="s">
        <v>222</v>
      </c>
      <c r="B41" s="3" t="s">
        <v>224</v>
      </c>
      <c r="C41" s="3" t="s">
        <v>200</v>
      </c>
      <c r="D41" s="3" t="s">
        <v>200</v>
      </c>
      <c r="E41" s="3" t="s">
        <v>200</v>
      </c>
      <c r="F41" s="3">
        <v>99.139539999999997</v>
      </c>
      <c r="G41" s="3" t="s">
        <v>200</v>
      </c>
      <c r="H41" s="3" t="s">
        <v>200</v>
      </c>
      <c r="I41" s="3" t="s">
        <v>200</v>
      </c>
      <c r="J41" s="3" t="s">
        <v>200</v>
      </c>
      <c r="K41" s="3" t="s">
        <v>200</v>
      </c>
      <c r="L41" s="3" t="s">
        <v>200</v>
      </c>
      <c r="M41" s="3" t="s">
        <v>200</v>
      </c>
      <c r="N41" s="3"/>
      <c r="O41" s="3"/>
    </row>
    <row r="42" spans="1:15" x14ac:dyDescent="0.25">
      <c r="A42" s="3" t="s">
        <v>222</v>
      </c>
      <c r="B42" s="3" t="s">
        <v>225</v>
      </c>
      <c r="C42" s="3">
        <v>94.748490000000004</v>
      </c>
      <c r="D42" s="3" t="s">
        <v>200</v>
      </c>
      <c r="E42" s="3" t="s">
        <v>200</v>
      </c>
      <c r="F42" s="3" t="s">
        <v>200</v>
      </c>
      <c r="G42" s="3" t="s">
        <v>200</v>
      </c>
      <c r="H42" s="3" t="s">
        <v>200</v>
      </c>
      <c r="I42" s="3" t="s">
        <v>200</v>
      </c>
      <c r="J42" s="3" t="s">
        <v>200</v>
      </c>
      <c r="K42" s="3">
        <v>96.695250000000001</v>
      </c>
      <c r="L42" s="3" t="s">
        <v>200</v>
      </c>
      <c r="M42" s="3" t="s">
        <v>200</v>
      </c>
      <c r="N42" s="3"/>
      <c r="O42" s="3"/>
    </row>
    <row r="43" spans="1:15" x14ac:dyDescent="0.25">
      <c r="A43" s="3" t="s">
        <v>222</v>
      </c>
      <c r="B43" s="3" t="s">
        <v>226</v>
      </c>
      <c r="C43" s="3" t="s">
        <v>200</v>
      </c>
      <c r="D43" s="3" t="s">
        <v>200</v>
      </c>
      <c r="E43" s="3" t="s">
        <v>200</v>
      </c>
      <c r="F43" s="3" t="s">
        <v>200</v>
      </c>
      <c r="G43" s="3">
        <v>93.969880000000003</v>
      </c>
      <c r="H43" s="3" t="s">
        <v>200</v>
      </c>
      <c r="I43" s="3" t="s">
        <v>200</v>
      </c>
      <c r="J43" s="3" t="s">
        <v>200</v>
      </c>
      <c r="K43" s="3" t="s">
        <v>200</v>
      </c>
      <c r="L43" s="3" t="s">
        <v>200</v>
      </c>
      <c r="M43" s="3" t="s">
        <v>200</v>
      </c>
      <c r="N43" s="3"/>
      <c r="O43" s="3"/>
    </row>
    <row r="44" spans="1:15" x14ac:dyDescent="0.25">
      <c r="A44" s="3" t="s">
        <v>222</v>
      </c>
      <c r="B44" s="3" t="s">
        <v>248</v>
      </c>
      <c r="C44" s="3">
        <v>69.981740000000002</v>
      </c>
      <c r="D44" s="3" t="s">
        <v>200</v>
      </c>
      <c r="E44" s="3" t="s">
        <v>200</v>
      </c>
      <c r="F44" s="3" t="s">
        <v>200</v>
      </c>
      <c r="G44" s="3">
        <v>73.332419999999999</v>
      </c>
      <c r="H44" s="3">
        <v>73.385800000000003</v>
      </c>
      <c r="I44" s="3" t="s">
        <v>200</v>
      </c>
      <c r="J44" s="3" t="s">
        <v>200</v>
      </c>
      <c r="K44" s="3" t="s">
        <v>200</v>
      </c>
      <c r="L44" s="3" t="s">
        <v>200</v>
      </c>
      <c r="M44" s="3" t="s">
        <v>200</v>
      </c>
      <c r="N44" s="3"/>
      <c r="O44" s="3"/>
    </row>
    <row r="45" spans="1:15" x14ac:dyDescent="0.25">
      <c r="A45" s="3" t="s">
        <v>222</v>
      </c>
      <c r="B45" s="3" t="s">
        <v>249</v>
      </c>
      <c r="C45" s="3" t="s">
        <v>200</v>
      </c>
      <c r="D45" s="3" t="s">
        <v>200</v>
      </c>
      <c r="E45" s="3" t="s">
        <v>200</v>
      </c>
      <c r="F45" s="3" t="s">
        <v>200</v>
      </c>
      <c r="G45" s="3" t="s">
        <v>200</v>
      </c>
      <c r="H45" s="3">
        <v>62.666989999999998</v>
      </c>
      <c r="I45" s="3" t="s">
        <v>200</v>
      </c>
      <c r="J45" s="3">
        <v>65.489769999999993</v>
      </c>
      <c r="K45" s="3" t="s">
        <v>200</v>
      </c>
      <c r="L45" s="3" t="s">
        <v>200</v>
      </c>
      <c r="M45" s="3" t="s">
        <v>200</v>
      </c>
      <c r="N45" s="3"/>
      <c r="O45" s="3"/>
    </row>
    <row r="46" spans="1:15" x14ac:dyDescent="0.25">
      <c r="A46" s="3" t="s">
        <v>222</v>
      </c>
      <c r="B46" s="3" t="s">
        <v>250</v>
      </c>
      <c r="C46" s="3" t="s">
        <v>200</v>
      </c>
      <c r="D46" s="3">
        <v>95.346320000000006</v>
      </c>
      <c r="E46" s="3" t="s">
        <v>200</v>
      </c>
      <c r="F46" s="3" t="s">
        <v>200</v>
      </c>
      <c r="G46" s="3" t="s">
        <v>200</v>
      </c>
      <c r="H46" s="3" t="s">
        <v>200</v>
      </c>
      <c r="I46" s="3" t="s">
        <v>200</v>
      </c>
      <c r="J46" s="3" t="s">
        <v>200</v>
      </c>
      <c r="K46" s="3">
        <v>96.198440000000005</v>
      </c>
      <c r="L46" s="3" t="s">
        <v>200</v>
      </c>
      <c r="M46" s="3" t="s">
        <v>200</v>
      </c>
      <c r="N46" s="3"/>
      <c r="O46" s="3"/>
    </row>
    <row r="47" spans="1:15" x14ac:dyDescent="0.25">
      <c r="A47" s="3" t="s">
        <v>222</v>
      </c>
      <c r="B47" s="3" t="s">
        <v>266</v>
      </c>
      <c r="C47" s="3">
        <v>98.90137</v>
      </c>
      <c r="D47" s="3">
        <v>99.152140000000003</v>
      </c>
      <c r="E47" s="3">
        <v>99.270709999999994</v>
      </c>
      <c r="F47" s="3" t="s">
        <v>200</v>
      </c>
      <c r="G47" s="3">
        <v>99.084370000000007</v>
      </c>
      <c r="H47" s="3">
        <v>99.229039999999998</v>
      </c>
      <c r="I47" s="3" t="s">
        <v>200</v>
      </c>
      <c r="J47" s="3">
        <v>96.875889999999998</v>
      </c>
      <c r="K47" s="3" t="s">
        <v>200</v>
      </c>
      <c r="L47" s="3" t="s">
        <v>200</v>
      </c>
      <c r="M47" s="3" t="s">
        <v>200</v>
      </c>
      <c r="N47" s="3"/>
      <c r="O47" s="3"/>
    </row>
    <row r="48" spans="1:15" x14ac:dyDescent="0.25">
      <c r="A48" s="3" t="s">
        <v>222</v>
      </c>
      <c r="B48" s="3" t="s">
        <v>251</v>
      </c>
      <c r="C48" s="3">
        <v>86.509450000000001</v>
      </c>
      <c r="D48" s="3" t="s">
        <v>200</v>
      </c>
      <c r="E48" s="3" t="s">
        <v>200</v>
      </c>
      <c r="F48" s="3" t="s">
        <v>200</v>
      </c>
      <c r="G48" s="3" t="s">
        <v>200</v>
      </c>
      <c r="H48" s="3" t="s">
        <v>200</v>
      </c>
      <c r="I48" s="3" t="s">
        <v>200</v>
      </c>
      <c r="J48" s="3" t="s">
        <v>200</v>
      </c>
      <c r="K48" s="3">
        <v>91.628190000000004</v>
      </c>
      <c r="L48" s="3" t="s">
        <v>200</v>
      </c>
      <c r="M48" s="3" t="s">
        <v>200</v>
      </c>
      <c r="N48" s="3"/>
      <c r="O48" s="3"/>
    </row>
    <row r="49" spans="1:15" x14ac:dyDescent="0.25">
      <c r="A49" s="3" t="s">
        <v>222</v>
      </c>
      <c r="B49" s="3" t="s">
        <v>227</v>
      </c>
      <c r="C49" s="3" t="s">
        <v>200</v>
      </c>
      <c r="D49" s="3">
        <v>92.124560000000002</v>
      </c>
      <c r="E49" s="3" t="s">
        <v>200</v>
      </c>
      <c r="F49" s="3" t="s">
        <v>200</v>
      </c>
      <c r="G49" s="3">
        <v>93.18835</v>
      </c>
      <c r="H49" s="3" t="s">
        <v>200</v>
      </c>
      <c r="I49" s="3" t="s">
        <v>200</v>
      </c>
      <c r="J49" s="3" t="s">
        <v>200</v>
      </c>
      <c r="K49" s="3" t="s">
        <v>200</v>
      </c>
      <c r="L49" s="3" t="s">
        <v>200</v>
      </c>
      <c r="M49" s="3" t="s">
        <v>200</v>
      </c>
      <c r="N49" s="3"/>
      <c r="O49" s="3"/>
    </row>
    <row r="50" spans="1:15" x14ac:dyDescent="0.25">
      <c r="A50" s="3" t="s">
        <v>228</v>
      </c>
      <c r="B50" s="3" t="s">
        <v>229</v>
      </c>
      <c r="C50" s="3" t="s">
        <v>200</v>
      </c>
      <c r="D50" s="3" t="s">
        <v>200</v>
      </c>
      <c r="E50" s="3">
        <v>40.938380000000002</v>
      </c>
      <c r="F50" s="3" t="s">
        <v>200</v>
      </c>
      <c r="G50" s="3" t="s">
        <v>200</v>
      </c>
      <c r="H50" s="3" t="s">
        <v>200</v>
      </c>
      <c r="I50" s="3" t="s">
        <v>200</v>
      </c>
      <c r="J50" s="3" t="s">
        <v>200</v>
      </c>
      <c r="K50" s="3">
        <v>51.943620000000003</v>
      </c>
      <c r="L50" s="3" t="s">
        <v>200</v>
      </c>
      <c r="M50" s="3" t="s">
        <v>200</v>
      </c>
      <c r="N50" s="3"/>
      <c r="O50" s="3"/>
    </row>
    <row r="51" spans="1:15" x14ac:dyDescent="0.25">
      <c r="A51" s="3" t="s">
        <v>228</v>
      </c>
      <c r="B51" s="3" t="s">
        <v>230</v>
      </c>
      <c r="C51" s="3" t="s">
        <v>200</v>
      </c>
      <c r="D51" s="3" t="s">
        <v>200</v>
      </c>
      <c r="E51" s="3" t="s">
        <v>200</v>
      </c>
      <c r="F51" s="3" t="s">
        <v>200</v>
      </c>
      <c r="G51" s="3">
        <v>43.98583</v>
      </c>
      <c r="H51" s="3" t="s">
        <v>200</v>
      </c>
      <c r="I51" s="3" t="s">
        <v>200</v>
      </c>
      <c r="J51" s="3" t="s">
        <v>200</v>
      </c>
      <c r="K51" s="3">
        <v>54.67</v>
      </c>
      <c r="L51" s="3" t="s">
        <v>200</v>
      </c>
      <c r="M51" s="3" t="s">
        <v>200</v>
      </c>
      <c r="N51" s="3"/>
      <c r="O51" s="3"/>
    </row>
    <row r="52" spans="1:15" x14ac:dyDescent="0.25">
      <c r="A52" s="3" t="s">
        <v>228</v>
      </c>
      <c r="B52" s="3" t="s">
        <v>231</v>
      </c>
      <c r="C52" s="3" t="s">
        <v>200</v>
      </c>
      <c r="D52" s="3" t="s">
        <v>200</v>
      </c>
      <c r="E52" s="3">
        <v>98.398179999999996</v>
      </c>
      <c r="F52" s="3" t="s">
        <v>200</v>
      </c>
      <c r="G52" s="3" t="s">
        <v>200</v>
      </c>
      <c r="H52" s="3">
        <v>98.730180000000004</v>
      </c>
      <c r="I52" s="3" t="s">
        <v>200</v>
      </c>
      <c r="J52" s="3" t="s">
        <v>200</v>
      </c>
      <c r="K52" s="3" t="s">
        <v>200</v>
      </c>
      <c r="L52" s="3" t="s">
        <v>200</v>
      </c>
      <c r="M52" s="3" t="s">
        <v>200</v>
      </c>
      <c r="N52" s="3"/>
      <c r="O52" s="3"/>
    </row>
    <row r="53" spans="1:15" x14ac:dyDescent="0.25">
      <c r="A53" s="3" t="s">
        <v>228</v>
      </c>
      <c r="B53" s="3" t="s">
        <v>232</v>
      </c>
      <c r="C53" s="3" t="s">
        <v>200</v>
      </c>
      <c r="D53" s="3" t="s">
        <v>200</v>
      </c>
      <c r="E53" s="3">
        <v>38.750079999999997</v>
      </c>
      <c r="F53" s="3" t="s">
        <v>200</v>
      </c>
      <c r="G53" s="3">
        <v>47.039749999999998</v>
      </c>
      <c r="H53" s="3" t="s">
        <v>200</v>
      </c>
      <c r="I53" s="3" t="s">
        <v>200</v>
      </c>
      <c r="J53" s="3" t="s">
        <v>200</v>
      </c>
      <c r="K53" s="3">
        <v>53.025100000000002</v>
      </c>
      <c r="L53" s="3" t="s">
        <v>200</v>
      </c>
      <c r="M53" s="3" t="s">
        <v>200</v>
      </c>
      <c r="N53" s="3"/>
      <c r="O53" s="3"/>
    </row>
    <row r="54" spans="1:15" x14ac:dyDescent="0.25">
      <c r="A54" s="3" t="s">
        <v>228</v>
      </c>
      <c r="B54" s="3" t="s">
        <v>233</v>
      </c>
      <c r="C54" s="3" t="s">
        <v>200</v>
      </c>
      <c r="D54" s="3" t="s">
        <v>200</v>
      </c>
      <c r="E54" s="3" t="s">
        <v>200</v>
      </c>
      <c r="F54" s="3">
        <v>56.120980000000003</v>
      </c>
      <c r="G54" s="3" t="s">
        <v>200</v>
      </c>
      <c r="H54" s="3">
        <v>64.446830000000006</v>
      </c>
      <c r="I54" s="3" t="s">
        <v>200</v>
      </c>
      <c r="J54" s="3" t="s">
        <v>200</v>
      </c>
      <c r="K54" s="3" t="s">
        <v>200</v>
      </c>
      <c r="L54" s="3" t="s">
        <v>200</v>
      </c>
      <c r="M54" s="3" t="s">
        <v>200</v>
      </c>
      <c r="N54" s="3"/>
      <c r="O54" s="3"/>
    </row>
    <row r="55" spans="1:15" x14ac:dyDescent="0.25">
      <c r="A55" s="3" t="s">
        <v>228</v>
      </c>
      <c r="B55" s="3" t="s">
        <v>234</v>
      </c>
      <c r="C55" s="3">
        <v>83.234530000000007</v>
      </c>
      <c r="D55" s="3" t="s">
        <v>200</v>
      </c>
      <c r="E55" s="3" t="s">
        <v>200</v>
      </c>
      <c r="F55" s="3" t="s">
        <v>200</v>
      </c>
      <c r="G55" s="3" t="s">
        <v>200</v>
      </c>
      <c r="H55" s="3" t="s">
        <v>200</v>
      </c>
      <c r="I55" s="3" t="s">
        <v>200</v>
      </c>
      <c r="J55" s="3" t="s">
        <v>200</v>
      </c>
      <c r="K55" s="3">
        <v>92.208550000000002</v>
      </c>
      <c r="L55" s="3" t="s">
        <v>200</v>
      </c>
      <c r="M55" s="3" t="s">
        <v>200</v>
      </c>
      <c r="N55" s="3"/>
      <c r="O55" s="3"/>
    </row>
    <row r="56" spans="1:15" x14ac:dyDescent="0.25">
      <c r="A56" s="3" t="s">
        <v>228</v>
      </c>
      <c r="B56" s="3" t="s">
        <v>252</v>
      </c>
      <c r="C56" s="3">
        <v>21.79673</v>
      </c>
      <c r="D56" s="3" t="s">
        <v>200</v>
      </c>
      <c r="E56" s="3" t="s">
        <v>200</v>
      </c>
      <c r="F56" s="3" t="s">
        <v>200</v>
      </c>
      <c r="G56" s="3">
        <v>37.210180000000001</v>
      </c>
      <c r="H56" s="3" t="s">
        <v>200</v>
      </c>
      <c r="I56" s="3" t="s">
        <v>200</v>
      </c>
      <c r="J56" s="3" t="s">
        <v>200</v>
      </c>
      <c r="K56" s="3" t="s">
        <v>200</v>
      </c>
      <c r="L56" s="3" t="s">
        <v>200</v>
      </c>
      <c r="M56" s="3" t="s">
        <v>200</v>
      </c>
      <c r="N56" s="3"/>
      <c r="O56" s="3"/>
    </row>
    <row r="57" spans="1:15" x14ac:dyDescent="0.25">
      <c r="A57" s="3" t="s">
        <v>228</v>
      </c>
      <c r="B57" s="3" t="s">
        <v>235</v>
      </c>
      <c r="C57" s="3" t="s">
        <v>200</v>
      </c>
      <c r="D57" s="3" t="s">
        <v>200</v>
      </c>
      <c r="E57" s="3" t="s">
        <v>200</v>
      </c>
      <c r="F57" s="3" t="s">
        <v>200</v>
      </c>
      <c r="G57" s="3">
        <v>49.756320000000002</v>
      </c>
      <c r="H57" s="3" t="s">
        <v>200</v>
      </c>
      <c r="I57" s="3" t="s">
        <v>200</v>
      </c>
      <c r="J57" s="3" t="s">
        <v>200</v>
      </c>
      <c r="K57" s="3" t="s">
        <v>200</v>
      </c>
      <c r="L57" s="3" t="s">
        <v>200</v>
      </c>
      <c r="M57" s="3" t="s">
        <v>200</v>
      </c>
      <c r="N57" s="3"/>
      <c r="O57" s="3"/>
    </row>
    <row r="58" spans="1:15" x14ac:dyDescent="0.25">
      <c r="A58" s="3" t="s">
        <v>228</v>
      </c>
      <c r="B58" s="3" t="s">
        <v>236</v>
      </c>
      <c r="C58" s="3" t="s">
        <v>200</v>
      </c>
      <c r="D58" s="3" t="s">
        <v>200</v>
      </c>
      <c r="E58" s="3" t="s">
        <v>200</v>
      </c>
      <c r="F58" s="3" t="s">
        <v>200</v>
      </c>
      <c r="G58" s="3" t="s">
        <v>200</v>
      </c>
      <c r="H58" s="3" t="s">
        <v>200</v>
      </c>
      <c r="I58" s="3" t="s">
        <v>200</v>
      </c>
      <c r="J58" s="3">
        <v>45.638710000000003</v>
      </c>
      <c r="K58" s="3" t="s">
        <v>200</v>
      </c>
      <c r="L58" s="3" t="s">
        <v>200</v>
      </c>
      <c r="M58" s="3" t="s">
        <v>200</v>
      </c>
      <c r="N58" s="3"/>
      <c r="O58" s="3"/>
    </row>
    <row r="59" spans="1:15" x14ac:dyDescent="0.25">
      <c r="A59" s="3" t="s">
        <v>228</v>
      </c>
      <c r="B59" s="3" t="s">
        <v>237</v>
      </c>
      <c r="C59" s="3">
        <v>33.945709999999998</v>
      </c>
      <c r="D59" s="3">
        <v>29.69539</v>
      </c>
      <c r="E59" s="3" t="s">
        <v>200</v>
      </c>
      <c r="F59" s="3" t="s">
        <v>200</v>
      </c>
      <c r="G59" s="3" t="s">
        <v>200</v>
      </c>
      <c r="H59" s="3">
        <v>39.20776</v>
      </c>
      <c r="I59" s="3" t="s">
        <v>200</v>
      </c>
      <c r="J59" s="3" t="s">
        <v>200</v>
      </c>
      <c r="K59" s="3">
        <v>43.398110000000003</v>
      </c>
      <c r="L59" s="3" t="s">
        <v>200</v>
      </c>
      <c r="M59" s="3" t="s">
        <v>200</v>
      </c>
      <c r="N59" s="3"/>
      <c r="O59" s="3"/>
    </row>
    <row r="60" spans="1:15" x14ac:dyDescent="0.25">
      <c r="A60" s="3" t="s">
        <v>228</v>
      </c>
      <c r="B60" s="3" t="s">
        <v>238</v>
      </c>
      <c r="C60" s="3" t="s">
        <v>200</v>
      </c>
      <c r="D60" s="3" t="s">
        <v>200</v>
      </c>
      <c r="E60" s="3">
        <v>31.643910000000002</v>
      </c>
      <c r="F60" s="3" t="s">
        <v>200</v>
      </c>
      <c r="G60" s="3" t="s">
        <v>200</v>
      </c>
      <c r="H60" s="3" t="s">
        <v>200</v>
      </c>
      <c r="I60" s="3" t="s">
        <v>200</v>
      </c>
      <c r="J60" s="3" t="s">
        <v>200</v>
      </c>
      <c r="K60" s="3">
        <v>35.56</v>
      </c>
      <c r="L60" s="3" t="s">
        <v>200</v>
      </c>
      <c r="M60" s="3" t="s">
        <v>200</v>
      </c>
      <c r="N60" s="3"/>
      <c r="O60" s="3"/>
    </row>
    <row r="61" spans="1:15" x14ac:dyDescent="0.25">
      <c r="A61" s="3" t="s">
        <v>228</v>
      </c>
      <c r="B61" s="3" t="s">
        <v>253</v>
      </c>
      <c r="C61" s="3" t="s">
        <v>200</v>
      </c>
      <c r="D61" s="3" t="s">
        <v>200</v>
      </c>
      <c r="E61" s="3" t="s">
        <v>200</v>
      </c>
      <c r="F61" s="3" t="s">
        <v>200</v>
      </c>
      <c r="G61" s="3" t="s">
        <v>200</v>
      </c>
      <c r="H61" s="3" t="s">
        <v>200</v>
      </c>
      <c r="I61" s="3" t="s">
        <v>200</v>
      </c>
      <c r="J61" s="3" t="s">
        <v>200</v>
      </c>
      <c r="K61" s="3">
        <v>68.262630000000001</v>
      </c>
      <c r="L61" s="3" t="s">
        <v>200</v>
      </c>
      <c r="M61" s="3" t="s">
        <v>200</v>
      </c>
      <c r="N61" s="3"/>
      <c r="O61" s="3"/>
    </row>
    <row r="62" spans="1:15" x14ac:dyDescent="0.25">
      <c r="A62" s="3" t="s">
        <v>228</v>
      </c>
      <c r="B62" s="3" t="s">
        <v>239</v>
      </c>
      <c r="C62" s="3" t="s">
        <v>200</v>
      </c>
      <c r="D62" s="3">
        <v>58.74371</v>
      </c>
      <c r="E62" s="3" t="s">
        <v>200</v>
      </c>
      <c r="F62" s="3">
        <v>51.153080000000003</v>
      </c>
      <c r="G62" s="3" t="s">
        <v>200</v>
      </c>
      <c r="H62" s="3" t="s">
        <v>200</v>
      </c>
      <c r="I62" s="3" t="s">
        <v>200</v>
      </c>
      <c r="J62" s="3">
        <v>63.50271</v>
      </c>
      <c r="K62" s="3" t="s">
        <v>200</v>
      </c>
      <c r="L62" s="3" t="s">
        <v>200</v>
      </c>
      <c r="M62" s="3" t="s">
        <v>200</v>
      </c>
      <c r="N62" s="3"/>
      <c r="O62" s="3"/>
    </row>
    <row r="63" spans="1:15" x14ac:dyDescent="0.25">
      <c r="A63" s="3" t="s">
        <v>228</v>
      </c>
      <c r="B63" s="3" t="s">
        <v>240</v>
      </c>
      <c r="C63" s="3" t="s">
        <v>200</v>
      </c>
      <c r="D63" s="3" t="s">
        <v>200</v>
      </c>
      <c r="E63" s="3" t="s">
        <v>200</v>
      </c>
      <c r="F63" s="3">
        <v>50.857089999999999</v>
      </c>
      <c r="G63" s="3" t="s">
        <v>200</v>
      </c>
      <c r="H63" s="3" t="s">
        <v>200</v>
      </c>
      <c r="I63" s="3" t="s">
        <v>200</v>
      </c>
      <c r="J63" s="3" t="s">
        <v>200</v>
      </c>
      <c r="K63" s="3">
        <v>62.699219999999997</v>
      </c>
      <c r="L63" s="3" t="s">
        <v>200</v>
      </c>
      <c r="M63" s="3" t="s">
        <v>200</v>
      </c>
      <c r="N63" s="3"/>
      <c r="O63" s="3"/>
    </row>
    <row r="64" spans="1:15" x14ac:dyDescent="0.25">
      <c r="A64" s="3" t="s">
        <v>228</v>
      </c>
      <c r="B64" s="3" t="s">
        <v>241</v>
      </c>
      <c r="C64" s="3" t="s">
        <v>200</v>
      </c>
      <c r="D64" s="3">
        <v>72.708119999999994</v>
      </c>
      <c r="E64" s="3" t="s">
        <v>200</v>
      </c>
      <c r="F64" s="3" t="s">
        <v>200</v>
      </c>
      <c r="G64" s="3" t="s">
        <v>200</v>
      </c>
      <c r="H64" s="3">
        <v>78.370850000000004</v>
      </c>
      <c r="I64" s="3" t="s">
        <v>200</v>
      </c>
      <c r="J64" s="3" t="s">
        <v>200</v>
      </c>
      <c r="K64" s="3" t="s">
        <v>200</v>
      </c>
      <c r="L64" s="3" t="s">
        <v>200</v>
      </c>
      <c r="M64" s="3" t="s">
        <v>200</v>
      </c>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387</v>
      </c>
    </row>
    <row r="4" spans="1:15" x14ac:dyDescent="0.25">
      <c r="A4" t="s">
        <v>388</v>
      </c>
    </row>
    <row r="5" spans="1:15" ht="21" x14ac:dyDescent="0.35">
      <c r="A5" s="7" t="s">
        <v>180</v>
      </c>
    </row>
    <row r="6" spans="1:15" x14ac:dyDescent="0.25">
      <c r="A6" t="s">
        <v>347</v>
      </c>
    </row>
    <row r="7" spans="1:15" x14ac:dyDescent="0.25">
      <c r="A7" t="s">
        <v>389</v>
      </c>
    </row>
    <row r="8" spans="1:15" x14ac:dyDescent="0.25">
      <c r="A8" t="s">
        <v>390</v>
      </c>
    </row>
    <row r="9" spans="1:15" x14ac:dyDescent="0.25">
      <c r="A9" t="s">
        <v>393</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85.290080000000003</v>
      </c>
      <c r="H14" s="3" t="s">
        <v>200</v>
      </c>
      <c r="I14" s="3" t="s">
        <v>200</v>
      </c>
      <c r="J14" s="3">
        <v>91.034149999999997</v>
      </c>
      <c r="K14" s="3" t="s">
        <v>200</v>
      </c>
      <c r="L14" s="3" t="s">
        <v>200</v>
      </c>
      <c r="M14" s="3" t="s">
        <v>200</v>
      </c>
      <c r="N14" s="3"/>
      <c r="O14" s="3"/>
    </row>
    <row r="15" spans="1:15" x14ac:dyDescent="0.25">
      <c r="A15" s="3" t="s">
        <v>198</v>
      </c>
      <c r="B15" s="3" t="s">
        <v>201</v>
      </c>
      <c r="C15" s="3">
        <v>85.397480000000002</v>
      </c>
      <c r="D15" s="3" t="s">
        <v>200</v>
      </c>
      <c r="E15" s="3" t="s">
        <v>200</v>
      </c>
      <c r="F15" s="3" t="s">
        <v>200</v>
      </c>
      <c r="G15" s="3" t="s">
        <v>200</v>
      </c>
      <c r="H15" s="3" t="s">
        <v>200</v>
      </c>
      <c r="I15" s="3" t="s">
        <v>200</v>
      </c>
      <c r="J15" s="3" t="s">
        <v>200</v>
      </c>
      <c r="K15" s="3">
        <v>87.72</v>
      </c>
      <c r="L15" s="3" t="s">
        <v>200</v>
      </c>
      <c r="M15" s="3" t="s">
        <v>200</v>
      </c>
      <c r="N15" s="3"/>
      <c r="O15" s="3"/>
    </row>
    <row r="16" spans="1:15" x14ac:dyDescent="0.25">
      <c r="A16" s="3" t="s">
        <v>198</v>
      </c>
      <c r="B16" s="3" t="s">
        <v>265</v>
      </c>
      <c r="C16" s="3">
        <v>48.857100000000003</v>
      </c>
      <c r="D16" s="3" t="s">
        <v>200</v>
      </c>
      <c r="E16" s="3" t="s">
        <v>200</v>
      </c>
      <c r="F16" s="3" t="s">
        <v>200</v>
      </c>
      <c r="G16" s="3" t="s">
        <v>200</v>
      </c>
      <c r="H16" s="3" t="s">
        <v>200</v>
      </c>
      <c r="I16" s="3" t="s">
        <v>200</v>
      </c>
      <c r="J16" s="3" t="s">
        <v>200</v>
      </c>
      <c r="K16" s="3">
        <v>47.804929999999999</v>
      </c>
      <c r="L16" s="3" t="s">
        <v>200</v>
      </c>
      <c r="M16" s="3" t="s">
        <v>200</v>
      </c>
      <c r="N16" s="3"/>
      <c r="O16" s="3"/>
    </row>
    <row r="17" spans="1:15" x14ac:dyDescent="0.25">
      <c r="A17" s="3" t="s">
        <v>198</v>
      </c>
      <c r="B17" s="3" t="s">
        <v>202</v>
      </c>
      <c r="C17" s="3" t="s">
        <v>200</v>
      </c>
      <c r="D17" s="3" t="s">
        <v>200</v>
      </c>
      <c r="E17" s="3" t="s">
        <v>200</v>
      </c>
      <c r="F17" s="3" t="s">
        <v>200</v>
      </c>
      <c r="G17" s="3" t="s">
        <v>200</v>
      </c>
      <c r="H17" s="3">
        <v>51.836300000000001</v>
      </c>
      <c r="I17" s="3">
        <v>40.692889999999998</v>
      </c>
      <c r="J17" s="3" t="s">
        <v>200</v>
      </c>
      <c r="K17" s="3" t="s">
        <v>200</v>
      </c>
      <c r="L17" s="3" t="s">
        <v>200</v>
      </c>
      <c r="M17" s="3" t="s">
        <v>200</v>
      </c>
      <c r="N17" s="3"/>
      <c r="O17" s="3"/>
    </row>
    <row r="18" spans="1:15" x14ac:dyDescent="0.25">
      <c r="A18" s="3" t="s">
        <v>198</v>
      </c>
      <c r="B18" s="3" t="s">
        <v>203</v>
      </c>
      <c r="C18" s="3" t="s">
        <v>200</v>
      </c>
      <c r="D18" s="3">
        <v>85.683610000000002</v>
      </c>
      <c r="E18" s="3" t="s">
        <v>200</v>
      </c>
      <c r="F18" s="3" t="s">
        <v>200</v>
      </c>
      <c r="G18" s="3" t="s">
        <v>200</v>
      </c>
      <c r="H18" s="3" t="s">
        <v>200</v>
      </c>
      <c r="I18" s="3" t="s">
        <v>200</v>
      </c>
      <c r="J18" s="3" t="s">
        <v>200</v>
      </c>
      <c r="K18" s="3">
        <v>85.341650000000001</v>
      </c>
      <c r="L18" s="3" t="s">
        <v>200</v>
      </c>
      <c r="M18" s="3" t="s">
        <v>200</v>
      </c>
      <c r="N18" s="3"/>
      <c r="O18" s="3"/>
    </row>
    <row r="19" spans="1:15" x14ac:dyDescent="0.25">
      <c r="A19" s="3" t="s">
        <v>198</v>
      </c>
      <c r="B19" s="3" t="s">
        <v>204</v>
      </c>
      <c r="C19" s="3" t="s">
        <v>200</v>
      </c>
      <c r="D19" s="3" t="s">
        <v>200</v>
      </c>
      <c r="E19" s="3">
        <v>91.047560000000004</v>
      </c>
      <c r="F19" s="3" t="s">
        <v>200</v>
      </c>
      <c r="G19" s="3" t="s">
        <v>200</v>
      </c>
      <c r="H19" s="3" t="s">
        <v>200</v>
      </c>
      <c r="I19" s="3">
        <v>90.960970000000003</v>
      </c>
      <c r="J19" s="3" t="s">
        <v>200</v>
      </c>
      <c r="K19" s="3" t="s">
        <v>200</v>
      </c>
      <c r="L19" s="3" t="s">
        <v>200</v>
      </c>
      <c r="M19" s="3" t="s">
        <v>200</v>
      </c>
      <c r="N19" s="3"/>
      <c r="O19" s="3"/>
    </row>
    <row r="20" spans="1:15" x14ac:dyDescent="0.25">
      <c r="A20" s="3" t="s">
        <v>198</v>
      </c>
      <c r="B20" s="3" t="s">
        <v>205</v>
      </c>
      <c r="C20" s="3">
        <v>97.690759999999997</v>
      </c>
      <c r="D20" s="3" t="s">
        <v>200</v>
      </c>
      <c r="E20" s="3" t="s">
        <v>200</v>
      </c>
      <c r="F20" s="3" t="s">
        <v>200</v>
      </c>
      <c r="G20" s="3" t="s">
        <v>200</v>
      </c>
      <c r="H20" s="3" t="s">
        <v>200</v>
      </c>
      <c r="I20" s="3" t="s">
        <v>200</v>
      </c>
      <c r="J20" s="3" t="s">
        <v>200</v>
      </c>
      <c r="K20" s="3" t="s">
        <v>200</v>
      </c>
      <c r="L20" s="3" t="s">
        <v>200</v>
      </c>
      <c r="M20" s="3" t="s">
        <v>200</v>
      </c>
      <c r="N20" s="3"/>
      <c r="O20" s="3"/>
    </row>
    <row r="21" spans="1:15" x14ac:dyDescent="0.25">
      <c r="A21" s="3" t="s">
        <v>198</v>
      </c>
      <c r="B21" s="3" t="s">
        <v>365</v>
      </c>
      <c r="C21" s="3" t="s">
        <v>200</v>
      </c>
      <c r="D21" s="3" t="s">
        <v>200</v>
      </c>
      <c r="E21" s="3">
        <v>87.389589999999998</v>
      </c>
      <c r="F21" s="3" t="s">
        <v>200</v>
      </c>
      <c r="G21" s="3" t="s">
        <v>200</v>
      </c>
      <c r="H21" s="3" t="s">
        <v>200</v>
      </c>
      <c r="I21" s="3" t="s">
        <v>200</v>
      </c>
      <c r="J21" s="3" t="s">
        <v>200</v>
      </c>
      <c r="K21" s="3">
        <v>88.141959999999997</v>
      </c>
      <c r="L21" s="3" t="s">
        <v>200</v>
      </c>
      <c r="M21" s="3" t="s">
        <v>200</v>
      </c>
      <c r="N21" s="3"/>
      <c r="O21" s="3"/>
    </row>
    <row r="22" spans="1:15" x14ac:dyDescent="0.25">
      <c r="A22" s="3" t="s">
        <v>198</v>
      </c>
      <c r="B22" s="3" t="s">
        <v>206</v>
      </c>
      <c r="C22" s="3" t="s">
        <v>200</v>
      </c>
      <c r="D22" s="3" t="s">
        <v>200</v>
      </c>
      <c r="E22" s="3">
        <v>97.120769999999993</v>
      </c>
      <c r="F22" s="3" t="s">
        <v>200</v>
      </c>
      <c r="G22" s="3" t="s">
        <v>200</v>
      </c>
      <c r="H22" s="3" t="s">
        <v>200</v>
      </c>
      <c r="I22" s="3" t="s">
        <v>200</v>
      </c>
      <c r="J22" s="3" t="s">
        <v>200</v>
      </c>
      <c r="K22" s="3">
        <v>97.712459999999993</v>
      </c>
      <c r="L22" s="3" t="s">
        <v>200</v>
      </c>
      <c r="M22" s="3" t="s">
        <v>200</v>
      </c>
      <c r="N22" s="3"/>
      <c r="O22" s="3"/>
    </row>
    <row r="23" spans="1:15" x14ac:dyDescent="0.25">
      <c r="A23" s="3" t="s">
        <v>207</v>
      </c>
      <c r="B23" s="3" t="s">
        <v>208</v>
      </c>
      <c r="C23" s="3" t="s">
        <v>200</v>
      </c>
      <c r="D23" s="3" t="s">
        <v>200</v>
      </c>
      <c r="E23" s="3">
        <v>73.810770000000005</v>
      </c>
      <c r="F23" s="3" t="s">
        <v>200</v>
      </c>
      <c r="G23" s="3" t="s">
        <v>200</v>
      </c>
      <c r="H23" s="3" t="s">
        <v>200</v>
      </c>
      <c r="I23" s="3" t="s">
        <v>200</v>
      </c>
      <c r="J23" s="3" t="s">
        <v>200</v>
      </c>
      <c r="K23" s="3">
        <v>78.239410000000007</v>
      </c>
      <c r="L23" s="3" t="s">
        <v>200</v>
      </c>
      <c r="M23" s="3" t="s">
        <v>200</v>
      </c>
      <c r="N23" s="3"/>
      <c r="O23" s="3"/>
    </row>
    <row r="24" spans="1:15" x14ac:dyDescent="0.25">
      <c r="A24" s="3" t="s">
        <v>207</v>
      </c>
      <c r="B24" s="3" t="s">
        <v>209</v>
      </c>
      <c r="C24" s="3" t="s">
        <v>200</v>
      </c>
      <c r="D24" s="3" t="s">
        <v>200</v>
      </c>
      <c r="E24" s="3" t="s">
        <v>200</v>
      </c>
      <c r="F24" s="3" t="s">
        <v>200</v>
      </c>
      <c r="G24" s="3" t="s">
        <v>200</v>
      </c>
      <c r="H24" s="3" t="s">
        <v>200</v>
      </c>
      <c r="I24" s="3" t="s">
        <v>200</v>
      </c>
      <c r="J24" s="3" t="s">
        <v>200</v>
      </c>
      <c r="K24" s="3">
        <v>93.818680000000001</v>
      </c>
      <c r="L24" s="3" t="s">
        <v>200</v>
      </c>
      <c r="M24" s="3" t="s">
        <v>200</v>
      </c>
      <c r="N24" s="3"/>
      <c r="O24" s="3"/>
    </row>
    <row r="25" spans="1:15" x14ac:dyDescent="0.25">
      <c r="A25" s="3" t="s">
        <v>207</v>
      </c>
      <c r="B25" s="3" t="s">
        <v>257</v>
      </c>
      <c r="C25" s="3" t="s">
        <v>200</v>
      </c>
      <c r="D25" s="3" t="s">
        <v>200</v>
      </c>
      <c r="E25" s="3" t="s">
        <v>200</v>
      </c>
      <c r="F25" s="3" t="s">
        <v>200</v>
      </c>
      <c r="G25" s="3" t="s">
        <v>200</v>
      </c>
      <c r="H25" s="3" t="s">
        <v>200</v>
      </c>
      <c r="I25" s="3" t="s">
        <v>200</v>
      </c>
      <c r="J25" s="3">
        <v>73.520719999999997</v>
      </c>
      <c r="K25" s="3" t="s">
        <v>200</v>
      </c>
      <c r="L25" s="3" t="s">
        <v>200</v>
      </c>
      <c r="M25" s="3" t="s">
        <v>200</v>
      </c>
      <c r="N25" s="3"/>
      <c r="O25" s="3"/>
    </row>
    <row r="26" spans="1:15" x14ac:dyDescent="0.25">
      <c r="A26" s="3" t="s">
        <v>207</v>
      </c>
      <c r="B26" s="3" t="s">
        <v>210</v>
      </c>
      <c r="C26" s="3" t="s">
        <v>200</v>
      </c>
      <c r="D26" s="3" t="s">
        <v>200</v>
      </c>
      <c r="E26" s="3" t="s">
        <v>200</v>
      </c>
      <c r="F26" s="3" t="s">
        <v>200</v>
      </c>
      <c r="G26" s="3">
        <v>86.938689999999994</v>
      </c>
      <c r="H26" s="3" t="s">
        <v>200</v>
      </c>
      <c r="I26" s="3" t="s">
        <v>200</v>
      </c>
      <c r="J26" s="3" t="s">
        <v>200</v>
      </c>
      <c r="K26" s="3">
        <v>87.59</v>
      </c>
      <c r="L26" s="3" t="s">
        <v>200</v>
      </c>
      <c r="M26" s="3" t="s">
        <v>200</v>
      </c>
      <c r="N26" s="3"/>
      <c r="O26" s="3"/>
    </row>
    <row r="27" spans="1:15" x14ac:dyDescent="0.25">
      <c r="A27" s="3" t="s">
        <v>207</v>
      </c>
      <c r="B27" s="3" t="s">
        <v>211</v>
      </c>
      <c r="C27" s="3" t="s">
        <v>200</v>
      </c>
      <c r="D27" s="3" t="s">
        <v>200</v>
      </c>
      <c r="E27" s="3">
        <v>78.412480000000002</v>
      </c>
      <c r="F27" s="3" t="s">
        <v>200</v>
      </c>
      <c r="G27" s="3" t="s">
        <v>200</v>
      </c>
      <c r="H27" s="3" t="s">
        <v>200</v>
      </c>
      <c r="I27" s="3" t="s">
        <v>200</v>
      </c>
      <c r="J27" s="3" t="s">
        <v>200</v>
      </c>
      <c r="K27" s="3">
        <v>81.719840000000005</v>
      </c>
      <c r="L27" s="3" t="s">
        <v>200</v>
      </c>
      <c r="M27" s="3" t="s">
        <v>200</v>
      </c>
      <c r="N27" s="3"/>
      <c r="O27" s="3"/>
    </row>
    <row r="28" spans="1:15" x14ac:dyDescent="0.25">
      <c r="A28" s="3" t="s">
        <v>207</v>
      </c>
      <c r="B28" s="3" t="s">
        <v>212</v>
      </c>
      <c r="C28" s="3" t="s">
        <v>200</v>
      </c>
      <c r="D28" s="3">
        <v>97.689149999999998</v>
      </c>
      <c r="E28" s="3" t="s">
        <v>200</v>
      </c>
      <c r="F28" s="3" t="s">
        <v>200</v>
      </c>
      <c r="G28" s="3" t="s">
        <v>200</v>
      </c>
      <c r="H28" s="3" t="s">
        <v>200</v>
      </c>
      <c r="I28" s="3" t="s">
        <v>200</v>
      </c>
      <c r="J28" s="3" t="s">
        <v>200</v>
      </c>
      <c r="K28" s="3">
        <v>98.737979999999993</v>
      </c>
      <c r="L28" s="3" t="s">
        <v>200</v>
      </c>
      <c r="M28" s="3" t="s">
        <v>200</v>
      </c>
      <c r="N28" s="3"/>
      <c r="O28" s="3"/>
    </row>
    <row r="29" spans="1:15" x14ac:dyDescent="0.25">
      <c r="A29" s="3" t="s">
        <v>207</v>
      </c>
      <c r="B29" s="3" t="s">
        <v>213</v>
      </c>
      <c r="C29" s="3">
        <v>76.658580000000001</v>
      </c>
      <c r="D29" s="3" t="s">
        <v>200</v>
      </c>
      <c r="E29" s="3">
        <v>81.120050000000006</v>
      </c>
      <c r="F29" s="3" t="s">
        <v>200</v>
      </c>
      <c r="G29" s="3">
        <v>83.814099999999996</v>
      </c>
      <c r="H29" s="3" t="s">
        <v>200</v>
      </c>
      <c r="I29" s="3" t="s">
        <v>200</v>
      </c>
      <c r="J29" s="3" t="s">
        <v>200</v>
      </c>
      <c r="K29" s="3">
        <v>84.32593</v>
      </c>
      <c r="L29" s="3" t="s">
        <v>200</v>
      </c>
      <c r="M29" s="3" t="s">
        <v>200</v>
      </c>
      <c r="N29" s="3"/>
      <c r="O29" s="3"/>
    </row>
    <row r="30" spans="1:15" x14ac:dyDescent="0.25">
      <c r="A30" s="3" t="s">
        <v>207</v>
      </c>
      <c r="B30" s="3" t="s">
        <v>214</v>
      </c>
      <c r="C30" s="3">
        <v>98.58672</v>
      </c>
      <c r="D30" s="3" t="s">
        <v>200</v>
      </c>
      <c r="E30" s="3" t="s">
        <v>200</v>
      </c>
      <c r="F30" s="3" t="s">
        <v>200</v>
      </c>
      <c r="G30" s="3" t="s">
        <v>200</v>
      </c>
      <c r="H30" s="3" t="s">
        <v>200</v>
      </c>
      <c r="I30" s="3" t="s">
        <v>200</v>
      </c>
      <c r="J30" s="3" t="s">
        <v>200</v>
      </c>
      <c r="K30" s="3">
        <v>98.56</v>
      </c>
      <c r="L30" s="3" t="s">
        <v>200</v>
      </c>
      <c r="M30" s="3" t="s">
        <v>200</v>
      </c>
      <c r="N30" s="3"/>
      <c r="O30" s="3"/>
    </row>
    <row r="31" spans="1:15" x14ac:dyDescent="0.25">
      <c r="A31" s="3" t="s">
        <v>207</v>
      </c>
      <c r="B31" s="3" t="s">
        <v>215</v>
      </c>
      <c r="C31" s="3" t="s">
        <v>200</v>
      </c>
      <c r="D31" s="3" t="s">
        <v>200</v>
      </c>
      <c r="E31" s="3" t="s">
        <v>200</v>
      </c>
      <c r="F31" s="3" t="s">
        <v>200</v>
      </c>
      <c r="G31" s="3" t="s">
        <v>200</v>
      </c>
      <c r="H31" s="3" t="s">
        <v>200</v>
      </c>
      <c r="I31" s="3" t="s">
        <v>200</v>
      </c>
      <c r="J31" s="3" t="s">
        <v>200</v>
      </c>
      <c r="K31" s="3">
        <v>48.425139999999999</v>
      </c>
      <c r="L31" s="3" t="s">
        <v>200</v>
      </c>
      <c r="M31" s="3" t="s">
        <v>200</v>
      </c>
      <c r="N31" s="3"/>
      <c r="O31" s="3"/>
    </row>
    <row r="32" spans="1:15" x14ac:dyDescent="0.25">
      <c r="A32" s="3" t="s">
        <v>207</v>
      </c>
      <c r="B32" s="3" t="s">
        <v>261</v>
      </c>
      <c r="C32" s="3" t="s">
        <v>200</v>
      </c>
      <c r="D32" s="3" t="s">
        <v>200</v>
      </c>
      <c r="E32" s="3" t="s">
        <v>200</v>
      </c>
      <c r="F32" s="3" t="s">
        <v>200</v>
      </c>
      <c r="G32" s="3" t="s">
        <v>200</v>
      </c>
      <c r="H32" s="3" t="s">
        <v>200</v>
      </c>
      <c r="I32" s="3" t="s">
        <v>200</v>
      </c>
      <c r="J32" s="3" t="s">
        <v>200</v>
      </c>
      <c r="K32" s="3">
        <v>72.510000000000005</v>
      </c>
      <c r="L32" s="3" t="s">
        <v>200</v>
      </c>
      <c r="M32" s="3" t="s">
        <v>200</v>
      </c>
      <c r="N32" s="3"/>
      <c r="O32" s="3"/>
    </row>
    <row r="33" spans="1:15" x14ac:dyDescent="0.25">
      <c r="A33" s="3" t="s">
        <v>207</v>
      </c>
      <c r="B33" s="3" t="s">
        <v>216</v>
      </c>
      <c r="C33" s="3">
        <v>89.635189999999994</v>
      </c>
      <c r="D33" s="3" t="s">
        <v>200</v>
      </c>
      <c r="E33" s="3">
        <v>85.759780000000006</v>
      </c>
      <c r="F33" s="3" t="s">
        <v>200</v>
      </c>
      <c r="G33" s="3" t="s">
        <v>200</v>
      </c>
      <c r="H33" s="3" t="s">
        <v>200</v>
      </c>
      <c r="I33" s="3" t="s">
        <v>200</v>
      </c>
      <c r="J33" s="3" t="s">
        <v>200</v>
      </c>
      <c r="K33" s="3">
        <v>88.826899999999995</v>
      </c>
      <c r="L33" s="3" t="s">
        <v>200</v>
      </c>
      <c r="M33" s="3" t="s">
        <v>200</v>
      </c>
      <c r="N33" s="3"/>
      <c r="O33" s="3"/>
    </row>
    <row r="34" spans="1:15" x14ac:dyDescent="0.25">
      <c r="A34" s="3" t="s">
        <v>207</v>
      </c>
      <c r="B34" s="3" t="s">
        <v>217</v>
      </c>
      <c r="C34" s="3">
        <v>76.491140000000001</v>
      </c>
      <c r="D34" s="3" t="s">
        <v>200</v>
      </c>
      <c r="E34" s="3">
        <v>87.174499999999995</v>
      </c>
      <c r="F34" s="3" t="s">
        <v>200</v>
      </c>
      <c r="G34" s="3" t="s">
        <v>200</v>
      </c>
      <c r="H34" s="3">
        <v>87.013099999999994</v>
      </c>
      <c r="I34" s="3" t="s">
        <v>200</v>
      </c>
      <c r="J34" s="3" t="s">
        <v>200</v>
      </c>
      <c r="K34" s="3" t="s">
        <v>200</v>
      </c>
      <c r="L34" s="3" t="s">
        <v>200</v>
      </c>
      <c r="M34" s="3" t="s">
        <v>200</v>
      </c>
      <c r="N34" s="3"/>
      <c r="O34" s="3"/>
    </row>
    <row r="35" spans="1:15" x14ac:dyDescent="0.25">
      <c r="A35" s="3" t="s">
        <v>218</v>
      </c>
      <c r="B35" s="3" t="s">
        <v>246</v>
      </c>
      <c r="C35" s="3" t="s">
        <v>200</v>
      </c>
      <c r="D35" s="3" t="s">
        <v>200</v>
      </c>
      <c r="E35" s="3" t="s">
        <v>200</v>
      </c>
      <c r="F35" s="3" t="s">
        <v>200</v>
      </c>
      <c r="G35" s="3" t="s">
        <v>200</v>
      </c>
      <c r="H35" s="3" t="s">
        <v>200</v>
      </c>
      <c r="I35" s="3" t="s">
        <v>200</v>
      </c>
      <c r="J35" s="3" t="s">
        <v>200</v>
      </c>
      <c r="K35" s="3">
        <v>97.594059999999999</v>
      </c>
      <c r="L35" s="3" t="s">
        <v>200</v>
      </c>
      <c r="M35" s="3" t="s">
        <v>200</v>
      </c>
      <c r="N35" s="3"/>
      <c r="O35" s="3"/>
    </row>
    <row r="36" spans="1:15" x14ac:dyDescent="0.25">
      <c r="A36" s="3" t="s">
        <v>218</v>
      </c>
      <c r="B36" s="3" t="s">
        <v>219</v>
      </c>
      <c r="C36" s="3">
        <v>90.557630000000003</v>
      </c>
      <c r="D36" s="3" t="s">
        <v>200</v>
      </c>
      <c r="E36" s="3">
        <v>92.355760000000004</v>
      </c>
      <c r="F36" s="3">
        <v>93.649280000000005</v>
      </c>
      <c r="G36" s="3" t="s">
        <v>200</v>
      </c>
      <c r="H36" s="3" t="s">
        <v>200</v>
      </c>
      <c r="I36" s="3" t="s">
        <v>200</v>
      </c>
      <c r="J36" s="3">
        <v>89.483379999999997</v>
      </c>
      <c r="K36" s="3" t="s">
        <v>200</v>
      </c>
      <c r="L36" s="3" t="s">
        <v>200</v>
      </c>
      <c r="M36" s="3" t="s">
        <v>200</v>
      </c>
      <c r="N36" s="3"/>
      <c r="O36" s="3"/>
    </row>
    <row r="37" spans="1:15" x14ac:dyDescent="0.25">
      <c r="A37" s="3" t="s">
        <v>218</v>
      </c>
      <c r="B37" s="3" t="s">
        <v>247</v>
      </c>
      <c r="C37" s="3" t="s">
        <v>200</v>
      </c>
      <c r="D37" s="3" t="s">
        <v>200</v>
      </c>
      <c r="E37" s="3" t="s">
        <v>200</v>
      </c>
      <c r="F37" s="3" t="s">
        <v>200</v>
      </c>
      <c r="G37" s="3" t="s">
        <v>200</v>
      </c>
      <c r="H37" s="3" t="s">
        <v>200</v>
      </c>
      <c r="I37" s="3" t="s">
        <v>200</v>
      </c>
      <c r="J37" s="3">
        <v>70.936329999999998</v>
      </c>
      <c r="K37" s="3" t="s">
        <v>200</v>
      </c>
      <c r="L37" s="3" t="s">
        <v>200</v>
      </c>
      <c r="M37" s="3" t="s">
        <v>200</v>
      </c>
      <c r="N37" s="3"/>
      <c r="O37" s="3"/>
    </row>
    <row r="38" spans="1:15" x14ac:dyDescent="0.25">
      <c r="A38" s="3" t="s">
        <v>218</v>
      </c>
      <c r="B38" s="3" t="s">
        <v>220</v>
      </c>
      <c r="C38" s="3" t="s">
        <v>200</v>
      </c>
      <c r="D38" s="3">
        <v>88.829419999999999</v>
      </c>
      <c r="E38" s="3">
        <v>94.627189999999999</v>
      </c>
      <c r="F38" s="3" t="s">
        <v>200</v>
      </c>
      <c r="G38" s="3" t="s">
        <v>200</v>
      </c>
      <c r="H38" s="3" t="s">
        <v>200</v>
      </c>
      <c r="I38" s="3" t="s">
        <v>200</v>
      </c>
      <c r="J38" s="3" t="s">
        <v>200</v>
      </c>
      <c r="K38" s="3">
        <v>98.04</v>
      </c>
      <c r="L38" s="3" t="s">
        <v>200</v>
      </c>
      <c r="M38" s="3" t="s">
        <v>200</v>
      </c>
      <c r="N38" s="3"/>
      <c r="O38" s="3"/>
    </row>
    <row r="39" spans="1:15" x14ac:dyDescent="0.25">
      <c r="A39" s="3" t="s">
        <v>218</v>
      </c>
      <c r="B39" s="3" t="s">
        <v>221</v>
      </c>
      <c r="C39" s="3">
        <v>98.210849999999994</v>
      </c>
      <c r="D39" s="3">
        <v>98.236329999999995</v>
      </c>
      <c r="E39" s="3">
        <v>97.970619999999997</v>
      </c>
      <c r="F39" s="3" t="s">
        <v>200</v>
      </c>
      <c r="G39" s="3">
        <v>96.611840000000001</v>
      </c>
      <c r="H39" s="3" t="s">
        <v>200</v>
      </c>
      <c r="I39" s="3" t="s">
        <v>200</v>
      </c>
      <c r="J39" s="3" t="s">
        <v>200</v>
      </c>
      <c r="K39" s="3" t="s">
        <v>200</v>
      </c>
      <c r="L39" s="3" t="s">
        <v>200</v>
      </c>
      <c r="M39" s="3" t="s">
        <v>200</v>
      </c>
      <c r="N39" s="3"/>
      <c r="O39" s="3"/>
    </row>
    <row r="40" spans="1:15" x14ac:dyDescent="0.25">
      <c r="A40" s="3" t="s">
        <v>222</v>
      </c>
      <c r="B40" s="3" t="s">
        <v>223</v>
      </c>
      <c r="C40" s="3" t="s">
        <v>200</v>
      </c>
      <c r="D40" s="3" t="s">
        <v>200</v>
      </c>
      <c r="E40" s="3" t="s">
        <v>200</v>
      </c>
      <c r="F40" s="3" t="s">
        <v>200</v>
      </c>
      <c r="G40" s="3">
        <v>84.862380000000002</v>
      </c>
      <c r="H40" s="3" t="s">
        <v>200</v>
      </c>
      <c r="I40" s="3" t="s">
        <v>200</v>
      </c>
      <c r="J40" s="3" t="s">
        <v>200</v>
      </c>
      <c r="K40" s="3" t="s">
        <v>200</v>
      </c>
      <c r="L40" s="3" t="s">
        <v>200</v>
      </c>
      <c r="M40" s="3" t="s">
        <v>200</v>
      </c>
      <c r="N40" s="3"/>
      <c r="O40" s="3"/>
    </row>
    <row r="41" spans="1:15" x14ac:dyDescent="0.25">
      <c r="A41" s="3" t="s">
        <v>222</v>
      </c>
      <c r="B41" s="3" t="s">
        <v>224</v>
      </c>
      <c r="C41" s="3" t="s">
        <v>200</v>
      </c>
      <c r="D41" s="3" t="s">
        <v>200</v>
      </c>
      <c r="E41" s="3" t="s">
        <v>200</v>
      </c>
      <c r="F41" s="3">
        <v>95.754750000000001</v>
      </c>
      <c r="G41" s="3" t="s">
        <v>200</v>
      </c>
      <c r="H41" s="3" t="s">
        <v>200</v>
      </c>
      <c r="I41" s="3" t="s">
        <v>200</v>
      </c>
      <c r="J41" s="3" t="s">
        <v>200</v>
      </c>
      <c r="K41" s="3" t="s">
        <v>200</v>
      </c>
      <c r="L41" s="3" t="s">
        <v>200</v>
      </c>
      <c r="M41" s="3" t="s">
        <v>200</v>
      </c>
      <c r="N41" s="3"/>
      <c r="O41" s="3"/>
    </row>
    <row r="42" spans="1:15" x14ac:dyDescent="0.25">
      <c r="A42" s="3" t="s">
        <v>222</v>
      </c>
      <c r="B42" s="3" t="s">
        <v>225</v>
      </c>
      <c r="C42" s="3">
        <v>92.187420000000003</v>
      </c>
      <c r="D42" s="3" t="s">
        <v>200</v>
      </c>
      <c r="E42" s="3" t="s">
        <v>200</v>
      </c>
      <c r="F42" s="3" t="s">
        <v>200</v>
      </c>
      <c r="G42" s="3" t="s">
        <v>200</v>
      </c>
      <c r="H42" s="3" t="s">
        <v>200</v>
      </c>
      <c r="I42" s="3" t="s">
        <v>200</v>
      </c>
      <c r="J42" s="3" t="s">
        <v>200</v>
      </c>
      <c r="K42" s="3">
        <v>94.297690000000003</v>
      </c>
      <c r="L42" s="3" t="s">
        <v>200</v>
      </c>
      <c r="M42" s="3" t="s">
        <v>200</v>
      </c>
      <c r="N42" s="3"/>
      <c r="O42" s="3"/>
    </row>
    <row r="43" spans="1:15" x14ac:dyDescent="0.25">
      <c r="A43" s="3" t="s">
        <v>222</v>
      </c>
      <c r="B43" s="3" t="s">
        <v>226</v>
      </c>
      <c r="C43" s="3" t="s">
        <v>200</v>
      </c>
      <c r="D43" s="3" t="s">
        <v>200</v>
      </c>
      <c r="E43" s="3" t="s">
        <v>200</v>
      </c>
      <c r="F43" s="3" t="s">
        <v>200</v>
      </c>
      <c r="G43" s="3">
        <v>79.608040000000003</v>
      </c>
      <c r="H43" s="3" t="s">
        <v>200</v>
      </c>
      <c r="I43" s="3" t="s">
        <v>200</v>
      </c>
      <c r="J43" s="3" t="s">
        <v>200</v>
      </c>
      <c r="K43" s="3" t="s">
        <v>200</v>
      </c>
      <c r="L43" s="3" t="s">
        <v>200</v>
      </c>
      <c r="M43" s="3" t="s">
        <v>200</v>
      </c>
      <c r="N43" s="3"/>
      <c r="O43" s="3"/>
    </row>
    <row r="44" spans="1:15" x14ac:dyDescent="0.25">
      <c r="A44" s="3" t="s">
        <v>222</v>
      </c>
      <c r="B44" s="3" t="s">
        <v>248</v>
      </c>
      <c r="C44" s="3">
        <v>74.26925</v>
      </c>
      <c r="D44" s="3" t="s">
        <v>200</v>
      </c>
      <c r="E44" s="3" t="s">
        <v>200</v>
      </c>
      <c r="F44" s="3" t="s">
        <v>200</v>
      </c>
      <c r="G44" s="3">
        <v>78.784660000000002</v>
      </c>
      <c r="H44" s="3">
        <v>72.491720000000001</v>
      </c>
      <c r="I44" s="3" t="s">
        <v>200</v>
      </c>
      <c r="J44" s="3" t="s">
        <v>200</v>
      </c>
      <c r="K44" s="3" t="s">
        <v>200</v>
      </c>
      <c r="L44" s="3" t="s">
        <v>200</v>
      </c>
      <c r="M44" s="3" t="s">
        <v>200</v>
      </c>
      <c r="N44" s="3"/>
      <c r="O44" s="3"/>
    </row>
    <row r="45" spans="1:15" x14ac:dyDescent="0.25">
      <c r="A45" s="3" t="s">
        <v>222</v>
      </c>
      <c r="B45" s="3" t="s">
        <v>249</v>
      </c>
      <c r="C45" s="3" t="s">
        <v>200</v>
      </c>
      <c r="D45" s="3" t="s">
        <v>200</v>
      </c>
      <c r="E45" s="3" t="s">
        <v>200</v>
      </c>
      <c r="F45" s="3" t="s">
        <v>200</v>
      </c>
      <c r="G45" s="3" t="s">
        <v>200</v>
      </c>
      <c r="H45" s="3">
        <v>79.067059999999998</v>
      </c>
      <c r="I45" s="3" t="s">
        <v>200</v>
      </c>
      <c r="J45" s="3">
        <v>77.260170000000002</v>
      </c>
      <c r="K45" s="3" t="s">
        <v>200</v>
      </c>
      <c r="L45" s="3" t="s">
        <v>200</v>
      </c>
      <c r="M45" s="3" t="s">
        <v>200</v>
      </c>
      <c r="N45" s="3"/>
      <c r="O45" s="3"/>
    </row>
    <row r="46" spans="1:15" x14ac:dyDescent="0.25">
      <c r="A46" s="3" t="s">
        <v>222</v>
      </c>
      <c r="B46" s="3" t="s">
        <v>250</v>
      </c>
      <c r="C46" s="3" t="s">
        <v>200</v>
      </c>
      <c r="D46" s="3">
        <v>93.458519999999993</v>
      </c>
      <c r="E46" s="3" t="s">
        <v>200</v>
      </c>
      <c r="F46" s="3" t="s">
        <v>200</v>
      </c>
      <c r="G46" s="3" t="s">
        <v>200</v>
      </c>
      <c r="H46" s="3" t="s">
        <v>200</v>
      </c>
      <c r="I46" s="3" t="s">
        <v>200</v>
      </c>
      <c r="J46" s="3" t="s">
        <v>200</v>
      </c>
      <c r="K46" s="3">
        <v>94.109369999999998</v>
      </c>
      <c r="L46" s="3" t="s">
        <v>200</v>
      </c>
      <c r="M46" s="3" t="s">
        <v>200</v>
      </c>
      <c r="N46" s="3"/>
      <c r="O46" s="3"/>
    </row>
    <row r="47" spans="1:15" x14ac:dyDescent="0.25">
      <c r="A47" s="3" t="s">
        <v>222</v>
      </c>
      <c r="B47" s="3" t="s">
        <v>266</v>
      </c>
      <c r="C47" s="3">
        <v>98.388720000000006</v>
      </c>
      <c r="D47" s="3">
        <v>98.430639999999997</v>
      </c>
      <c r="E47" s="3">
        <v>98.496549999999999</v>
      </c>
      <c r="F47" s="3" t="s">
        <v>200</v>
      </c>
      <c r="G47" s="3">
        <v>98.681719999999999</v>
      </c>
      <c r="H47" s="3">
        <v>98.68459</v>
      </c>
      <c r="I47" s="3" t="s">
        <v>200</v>
      </c>
      <c r="J47" s="3">
        <v>93.75609</v>
      </c>
      <c r="K47" s="3" t="s">
        <v>200</v>
      </c>
      <c r="L47" s="3" t="s">
        <v>200</v>
      </c>
      <c r="M47" s="3" t="s">
        <v>200</v>
      </c>
      <c r="N47" s="3"/>
      <c r="O47" s="3"/>
    </row>
    <row r="48" spans="1:15" x14ac:dyDescent="0.25">
      <c r="A48" s="3" t="s">
        <v>222</v>
      </c>
      <c r="B48" s="3" t="s">
        <v>251</v>
      </c>
      <c r="C48" s="3">
        <v>91.195629999999994</v>
      </c>
      <c r="D48" s="3" t="s">
        <v>200</v>
      </c>
      <c r="E48" s="3" t="s">
        <v>200</v>
      </c>
      <c r="F48" s="3" t="s">
        <v>200</v>
      </c>
      <c r="G48" s="3" t="s">
        <v>200</v>
      </c>
      <c r="H48" s="3" t="s">
        <v>200</v>
      </c>
      <c r="I48" s="3" t="s">
        <v>200</v>
      </c>
      <c r="J48" s="3" t="s">
        <v>200</v>
      </c>
      <c r="K48" s="3">
        <v>92.559640000000002</v>
      </c>
      <c r="L48" s="3" t="s">
        <v>200</v>
      </c>
      <c r="M48" s="3" t="s">
        <v>200</v>
      </c>
      <c r="N48" s="3"/>
      <c r="O48" s="3"/>
    </row>
    <row r="49" spans="1:15" x14ac:dyDescent="0.25">
      <c r="A49" s="3" t="s">
        <v>222</v>
      </c>
      <c r="B49" s="3" t="s">
        <v>227</v>
      </c>
      <c r="C49" s="3" t="s">
        <v>200</v>
      </c>
      <c r="D49" s="3">
        <v>89.590580000000003</v>
      </c>
      <c r="E49" s="3" t="s">
        <v>200</v>
      </c>
      <c r="F49" s="3" t="s">
        <v>200</v>
      </c>
      <c r="G49" s="3">
        <v>87.591859999999997</v>
      </c>
      <c r="H49" s="3" t="s">
        <v>200</v>
      </c>
      <c r="I49" s="3" t="s">
        <v>200</v>
      </c>
      <c r="J49" s="3" t="s">
        <v>200</v>
      </c>
      <c r="K49" s="3" t="s">
        <v>200</v>
      </c>
      <c r="L49" s="3" t="s">
        <v>200</v>
      </c>
      <c r="M49" s="3" t="s">
        <v>200</v>
      </c>
      <c r="N49" s="3"/>
      <c r="O49" s="3"/>
    </row>
    <row r="50" spans="1:15" x14ac:dyDescent="0.25">
      <c r="A50" s="3" t="s">
        <v>228</v>
      </c>
      <c r="B50" s="3" t="s">
        <v>229</v>
      </c>
      <c r="C50" s="3" t="s">
        <v>200</v>
      </c>
      <c r="D50" s="3" t="s">
        <v>200</v>
      </c>
      <c r="E50" s="3">
        <v>63.940919999999998</v>
      </c>
      <c r="F50" s="3" t="s">
        <v>200</v>
      </c>
      <c r="G50" s="3" t="s">
        <v>200</v>
      </c>
      <c r="H50" s="3" t="s">
        <v>200</v>
      </c>
      <c r="I50" s="3" t="s">
        <v>200</v>
      </c>
      <c r="J50" s="3" t="s">
        <v>200</v>
      </c>
      <c r="K50" s="3">
        <v>69.761179999999996</v>
      </c>
      <c r="L50" s="3" t="s">
        <v>200</v>
      </c>
      <c r="M50" s="3" t="s">
        <v>200</v>
      </c>
      <c r="N50" s="3"/>
      <c r="O50" s="3"/>
    </row>
    <row r="51" spans="1:15" x14ac:dyDescent="0.25">
      <c r="A51" s="3" t="s">
        <v>228</v>
      </c>
      <c r="B51" s="3" t="s">
        <v>230</v>
      </c>
      <c r="C51" s="3" t="s">
        <v>200</v>
      </c>
      <c r="D51" s="3" t="s">
        <v>200</v>
      </c>
      <c r="E51" s="3" t="s">
        <v>200</v>
      </c>
      <c r="F51" s="3" t="s">
        <v>200</v>
      </c>
      <c r="G51" s="3">
        <v>56.994889999999998</v>
      </c>
      <c r="H51" s="3" t="s">
        <v>200</v>
      </c>
      <c r="I51" s="3" t="s">
        <v>200</v>
      </c>
      <c r="J51" s="3" t="s">
        <v>200</v>
      </c>
      <c r="K51" s="3">
        <v>61.79</v>
      </c>
      <c r="L51" s="3" t="s">
        <v>200</v>
      </c>
      <c r="M51" s="3" t="s">
        <v>200</v>
      </c>
      <c r="N51" s="3"/>
      <c r="O51" s="3"/>
    </row>
    <row r="52" spans="1:15" x14ac:dyDescent="0.25">
      <c r="A52" s="3" t="s">
        <v>228</v>
      </c>
      <c r="B52" s="3" t="s">
        <v>231</v>
      </c>
      <c r="C52" s="3" t="s">
        <v>200</v>
      </c>
      <c r="D52" s="3" t="s">
        <v>200</v>
      </c>
      <c r="E52" s="3">
        <v>97.871889999999993</v>
      </c>
      <c r="F52" s="3" t="s">
        <v>200</v>
      </c>
      <c r="G52" s="3" t="s">
        <v>200</v>
      </c>
      <c r="H52" s="3">
        <v>97.585009999999997</v>
      </c>
      <c r="I52" s="3" t="s">
        <v>200</v>
      </c>
      <c r="J52" s="3" t="s">
        <v>200</v>
      </c>
      <c r="K52" s="3" t="s">
        <v>200</v>
      </c>
      <c r="L52" s="3" t="s">
        <v>200</v>
      </c>
      <c r="M52" s="3" t="s">
        <v>200</v>
      </c>
      <c r="N52" s="3"/>
      <c r="O52" s="3"/>
    </row>
    <row r="53" spans="1:15" x14ac:dyDescent="0.25">
      <c r="A53" s="3" t="s">
        <v>228</v>
      </c>
      <c r="B53" s="3" t="s">
        <v>232</v>
      </c>
      <c r="C53" s="3" t="s">
        <v>200</v>
      </c>
      <c r="D53" s="3" t="s">
        <v>200</v>
      </c>
      <c r="E53" s="3">
        <v>58.332630000000002</v>
      </c>
      <c r="F53" s="3" t="s">
        <v>200</v>
      </c>
      <c r="G53" s="3">
        <v>59.12435</v>
      </c>
      <c r="H53" s="3" t="s">
        <v>200</v>
      </c>
      <c r="I53" s="3" t="s">
        <v>200</v>
      </c>
      <c r="J53" s="3" t="s">
        <v>200</v>
      </c>
      <c r="K53" s="3">
        <v>63.844920000000002</v>
      </c>
      <c r="L53" s="3" t="s">
        <v>200</v>
      </c>
      <c r="M53" s="3" t="s">
        <v>200</v>
      </c>
      <c r="N53" s="3"/>
      <c r="O53" s="3"/>
    </row>
    <row r="54" spans="1:15" x14ac:dyDescent="0.25">
      <c r="A54" s="3" t="s">
        <v>228</v>
      </c>
      <c r="B54" s="3" t="s">
        <v>233</v>
      </c>
      <c r="C54" s="3" t="s">
        <v>200</v>
      </c>
      <c r="D54" s="3" t="s">
        <v>200</v>
      </c>
      <c r="E54" s="3" t="s">
        <v>200</v>
      </c>
      <c r="F54" s="3">
        <v>65.975759999999994</v>
      </c>
      <c r="G54" s="3" t="s">
        <v>200</v>
      </c>
      <c r="H54" s="3">
        <v>70.743480000000005</v>
      </c>
      <c r="I54" s="3" t="s">
        <v>200</v>
      </c>
      <c r="J54" s="3" t="s">
        <v>200</v>
      </c>
      <c r="K54" s="3" t="s">
        <v>200</v>
      </c>
      <c r="L54" s="3" t="s">
        <v>200</v>
      </c>
      <c r="M54" s="3" t="s">
        <v>200</v>
      </c>
      <c r="N54" s="3"/>
      <c r="O54" s="3"/>
    </row>
    <row r="55" spans="1:15" x14ac:dyDescent="0.25">
      <c r="A55" s="3" t="s">
        <v>228</v>
      </c>
      <c r="B55" s="3" t="s">
        <v>234</v>
      </c>
      <c r="C55" s="3">
        <v>88.310749999999999</v>
      </c>
      <c r="D55" s="3" t="s">
        <v>200</v>
      </c>
      <c r="E55" s="3" t="s">
        <v>200</v>
      </c>
      <c r="F55" s="3" t="s">
        <v>200</v>
      </c>
      <c r="G55" s="3" t="s">
        <v>200</v>
      </c>
      <c r="H55" s="3" t="s">
        <v>200</v>
      </c>
      <c r="I55" s="3" t="s">
        <v>200</v>
      </c>
      <c r="J55" s="3" t="s">
        <v>200</v>
      </c>
      <c r="K55" s="3">
        <v>92.760999999999996</v>
      </c>
      <c r="L55" s="3" t="s">
        <v>200</v>
      </c>
      <c r="M55" s="3" t="s">
        <v>200</v>
      </c>
      <c r="N55" s="3"/>
      <c r="O55" s="3"/>
    </row>
    <row r="56" spans="1:15" x14ac:dyDescent="0.25">
      <c r="A56" s="3" t="s">
        <v>228</v>
      </c>
      <c r="B56" s="3" t="s">
        <v>252</v>
      </c>
      <c r="C56" s="3">
        <v>37.567149999999998</v>
      </c>
      <c r="D56" s="3" t="s">
        <v>200</v>
      </c>
      <c r="E56" s="3" t="s">
        <v>200</v>
      </c>
      <c r="F56" s="3" t="s">
        <v>200</v>
      </c>
      <c r="G56" s="3">
        <v>56.970509999999997</v>
      </c>
      <c r="H56" s="3" t="s">
        <v>200</v>
      </c>
      <c r="I56" s="3" t="s">
        <v>200</v>
      </c>
      <c r="J56" s="3" t="s">
        <v>200</v>
      </c>
      <c r="K56" s="3" t="s">
        <v>200</v>
      </c>
      <c r="L56" s="3" t="s">
        <v>200</v>
      </c>
      <c r="M56" s="3" t="s">
        <v>200</v>
      </c>
      <c r="N56" s="3"/>
      <c r="O56" s="3"/>
    </row>
    <row r="57" spans="1:15" x14ac:dyDescent="0.25">
      <c r="A57" s="3" t="s">
        <v>228</v>
      </c>
      <c r="B57" s="3" t="s">
        <v>235</v>
      </c>
      <c r="C57" s="3" t="s">
        <v>200</v>
      </c>
      <c r="D57" s="3" t="s">
        <v>200</v>
      </c>
      <c r="E57" s="3" t="s">
        <v>200</v>
      </c>
      <c r="F57" s="3" t="s">
        <v>200</v>
      </c>
      <c r="G57" s="3">
        <v>71.250330000000005</v>
      </c>
      <c r="H57" s="3" t="s">
        <v>200</v>
      </c>
      <c r="I57" s="3" t="s">
        <v>200</v>
      </c>
      <c r="J57" s="3" t="s">
        <v>200</v>
      </c>
      <c r="K57" s="3" t="s">
        <v>200</v>
      </c>
      <c r="L57" s="3" t="s">
        <v>200</v>
      </c>
      <c r="M57" s="3" t="s">
        <v>200</v>
      </c>
      <c r="N57" s="3"/>
      <c r="O57" s="3"/>
    </row>
    <row r="58" spans="1:15" x14ac:dyDescent="0.25">
      <c r="A58" s="3" t="s">
        <v>228</v>
      </c>
      <c r="B58" s="3" t="s">
        <v>236</v>
      </c>
      <c r="C58" s="3" t="s">
        <v>200</v>
      </c>
      <c r="D58" s="3" t="s">
        <v>200</v>
      </c>
      <c r="E58" s="3" t="s">
        <v>200</v>
      </c>
      <c r="F58" s="3" t="s">
        <v>200</v>
      </c>
      <c r="G58" s="3" t="s">
        <v>200</v>
      </c>
      <c r="H58" s="3" t="s">
        <v>200</v>
      </c>
      <c r="I58" s="3" t="s">
        <v>200</v>
      </c>
      <c r="J58" s="3">
        <v>64.957130000000006</v>
      </c>
      <c r="K58" s="3" t="s">
        <v>200</v>
      </c>
      <c r="L58" s="3" t="s">
        <v>200</v>
      </c>
      <c r="M58" s="3" t="s">
        <v>200</v>
      </c>
      <c r="N58" s="3"/>
      <c r="O58" s="3"/>
    </row>
    <row r="59" spans="1:15" x14ac:dyDescent="0.25">
      <c r="A59" s="3" t="s">
        <v>228</v>
      </c>
      <c r="B59" s="3" t="s">
        <v>237</v>
      </c>
      <c r="C59" s="3">
        <v>56.371270000000003</v>
      </c>
      <c r="D59" s="3">
        <v>56.315019999999997</v>
      </c>
      <c r="E59" s="3" t="s">
        <v>200</v>
      </c>
      <c r="F59" s="3" t="s">
        <v>200</v>
      </c>
      <c r="G59" s="3" t="s">
        <v>200</v>
      </c>
      <c r="H59" s="3">
        <v>60.525489999999998</v>
      </c>
      <c r="I59" s="3" t="s">
        <v>200</v>
      </c>
      <c r="J59" s="3" t="s">
        <v>200</v>
      </c>
      <c r="K59" s="3">
        <v>57.833260000000003</v>
      </c>
      <c r="L59" s="3" t="s">
        <v>200</v>
      </c>
      <c r="M59" s="3" t="s">
        <v>200</v>
      </c>
      <c r="N59" s="3"/>
      <c r="O59" s="3"/>
    </row>
    <row r="60" spans="1:15" x14ac:dyDescent="0.25">
      <c r="A60" s="3" t="s">
        <v>228</v>
      </c>
      <c r="B60" s="3" t="s">
        <v>238</v>
      </c>
      <c r="C60" s="3" t="s">
        <v>200</v>
      </c>
      <c r="D60" s="3" t="s">
        <v>200</v>
      </c>
      <c r="E60" s="3">
        <v>48.557180000000002</v>
      </c>
      <c r="F60" s="3" t="s">
        <v>200</v>
      </c>
      <c r="G60" s="3" t="s">
        <v>200</v>
      </c>
      <c r="H60" s="3" t="s">
        <v>200</v>
      </c>
      <c r="I60" s="3" t="s">
        <v>200</v>
      </c>
      <c r="J60" s="3" t="s">
        <v>200</v>
      </c>
      <c r="K60" s="3">
        <v>51.07</v>
      </c>
      <c r="L60" s="3" t="s">
        <v>200</v>
      </c>
      <c r="M60" s="3" t="s">
        <v>200</v>
      </c>
      <c r="N60" s="3"/>
      <c r="O60" s="3"/>
    </row>
    <row r="61" spans="1:15" x14ac:dyDescent="0.25">
      <c r="A61" s="3" t="s">
        <v>228</v>
      </c>
      <c r="B61" s="3" t="s">
        <v>253</v>
      </c>
      <c r="C61" s="3" t="s">
        <v>200</v>
      </c>
      <c r="D61" s="3" t="s">
        <v>200</v>
      </c>
      <c r="E61" s="3" t="s">
        <v>200</v>
      </c>
      <c r="F61" s="3" t="s">
        <v>200</v>
      </c>
      <c r="G61" s="3" t="s">
        <v>200</v>
      </c>
      <c r="H61" s="3" t="s">
        <v>200</v>
      </c>
      <c r="I61" s="3" t="s">
        <v>200</v>
      </c>
      <c r="J61" s="3" t="s">
        <v>200</v>
      </c>
      <c r="K61" s="3">
        <v>81.580640000000002</v>
      </c>
      <c r="L61" s="3" t="s">
        <v>200</v>
      </c>
      <c r="M61" s="3" t="s">
        <v>200</v>
      </c>
      <c r="N61" s="3"/>
      <c r="O61" s="3"/>
    </row>
    <row r="62" spans="1:15" x14ac:dyDescent="0.25">
      <c r="A62" s="3" t="s">
        <v>228</v>
      </c>
      <c r="B62" s="3" t="s">
        <v>239</v>
      </c>
      <c r="C62" s="3" t="s">
        <v>200</v>
      </c>
      <c r="D62" s="3">
        <v>73.726370000000003</v>
      </c>
      <c r="E62" s="3" t="s">
        <v>200</v>
      </c>
      <c r="F62" s="3">
        <v>62.826680000000003</v>
      </c>
      <c r="G62" s="3" t="s">
        <v>200</v>
      </c>
      <c r="H62" s="3" t="s">
        <v>200</v>
      </c>
      <c r="I62" s="3" t="s">
        <v>200</v>
      </c>
      <c r="J62" s="3">
        <v>75.576409999999996</v>
      </c>
      <c r="K62" s="3" t="s">
        <v>200</v>
      </c>
      <c r="L62" s="3" t="s">
        <v>200</v>
      </c>
      <c r="M62" s="3" t="s">
        <v>200</v>
      </c>
      <c r="N62" s="3"/>
      <c r="O62" s="3"/>
    </row>
    <row r="63" spans="1:15" x14ac:dyDescent="0.25">
      <c r="A63" s="3" t="s">
        <v>228</v>
      </c>
      <c r="B63" s="3" t="s">
        <v>240</v>
      </c>
      <c r="C63" s="3" t="s">
        <v>200</v>
      </c>
      <c r="D63" s="3" t="s">
        <v>200</v>
      </c>
      <c r="E63" s="3" t="s">
        <v>200</v>
      </c>
      <c r="F63" s="3">
        <v>64.530500000000004</v>
      </c>
      <c r="G63" s="3" t="s">
        <v>200</v>
      </c>
      <c r="H63" s="3" t="s">
        <v>200</v>
      </c>
      <c r="I63" s="3" t="s">
        <v>200</v>
      </c>
      <c r="J63" s="3" t="s">
        <v>200</v>
      </c>
      <c r="K63" s="3">
        <v>70.57611</v>
      </c>
      <c r="L63" s="3" t="s">
        <v>200</v>
      </c>
      <c r="M63" s="3" t="s">
        <v>200</v>
      </c>
      <c r="N63" s="3"/>
      <c r="O63" s="3"/>
    </row>
    <row r="64" spans="1:15" x14ac:dyDescent="0.25">
      <c r="A64" s="3" t="s">
        <v>228</v>
      </c>
      <c r="B64" s="3" t="s">
        <v>241</v>
      </c>
      <c r="C64" s="3" t="s">
        <v>200</v>
      </c>
      <c r="D64" s="3">
        <v>86.916679999999999</v>
      </c>
      <c r="E64" s="3" t="s">
        <v>200</v>
      </c>
      <c r="F64" s="3" t="s">
        <v>200</v>
      </c>
      <c r="G64" s="3" t="s">
        <v>200</v>
      </c>
      <c r="H64" s="3">
        <v>89.672470000000004</v>
      </c>
      <c r="I64" s="3" t="s">
        <v>200</v>
      </c>
      <c r="J64" s="3" t="s">
        <v>200</v>
      </c>
      <c r="K64" s="3" t="s">
        <v>200</v>
      </c>
      <c r="L64" s="3" t="s">
        <v>200</v>
      </c>
      <c r="M64" s="3" t="s">
        <v>200</v>
      </c>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387</v>
      </c>
    </row>
    <row r="4" spans="1:15" x14ac:dyDescent="0.25">
      <c r="A4" t="s">
        <v>394</v>
      </c>
    </row>
    <row r="5" spans="1:15" ht="21" x14ac:dyDescent="0.35">
      <c r="A5" s="7" t="s">
        <v>180</v>
      </c>
    </row>
    <row r="6" spans="1:15" x14ac:dyDescent="0.25">
      <c r="A6" t="s">
        <v>347</v>
      </c>
    </row>
    <row r="7" spans="1:15" x14ac:dyDescent="0.25">
      <c r="A7" t="s">
        <v>389</v>
      </c>
    </row>
    <row r="8" spans="1:15" x14ac:dyDescent="0.25">
      <c r="A8" t="s">
        <v>390</v>
      </c>
    </row>
    <row r="9" spans="1:15" x14ac:dyDescent="0.25">
      <c r="A9" t="s">
        <v>395</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61.513489999999997</v>
      </c>
      <c r="H14" s="3" t="s">
        <v>200</v>
      </c>
      <c r="I14" s="3" t="s">
        <v>200</v>
      </c>
      <c r="J14" s="3">
        <v>68.375330000000005</v>
      </c>
      <c r="K14" s="3" t="s">
        <v>200</v>
      </c>
      <c r="L14" s="3" t="s">
        <v>200</v>
      </c>
      <c r="M14" s="3" t="s">
        <v>200</v>
      </c>
      <c r="N14" s="3"/>
      <c r="O14" s="3"/>
    </row>
    <row r="15" spans="1:15" x14ac:dyDescent="0.25">
      <c r="A15" s="3" t="s">
        <v>198</v>
      </c>
      <c r="B15" s="3" t="s">
        <v>201</v>
      </c>
      <c r="C15" s="3">
        <v>71.290509999999998</v>
      </c>
      <c r="D15" s="3" t="s">
        <v>200</v>
      </c>
      <c r="E15" s="3" t="s">
        <v>200</v>
      </c>
      <c r="F15" s="3" t="s">
        <v>200</v>
      </c>
      <c r="G15" s="3" t="s">
        <v>200</v>
      </c>
      <c r="H15" s="3" t="s">
        <v>200</v>
      </c>
      <c r="I15" s="3" t="s">
        <v>200</v>
      </c>
      <c r="J15" s="3" t="s">
        <v>200</v>
      </c>
      <c r="K15" s="3">
        <v>77.071039999999996</v>
      </c>
      <c r="L15" s="3" t="s">
        <v>200</v>
      </c>
      <c r="M15" s="3" t="s">
        <v>200</v>
      </c>
      <c r="N15" s="3"/>
      <c r="O15" s="3"/>
    </row>
    <row r="16" spans="1:15" x14ac:dyDescent="0.25">
      <c r="A16" s="3" t="s">
        <v>198</v>
      </c>
      <c r="B16" s="3" t="s">
        <v>265</v>
      </c>
      <c r="C16" s="3">
        <v>36.752609999999997</v>
      </c>
      <c r="D16" s="3" t="s">
        <v>200</v>
      </c>
      <c r="E16" s="3" t="s">
        <v>200</v>
      </c>
      <c r="F16" s="3" t="s">
        <v>200</v>
      </c>
      <c r="G16" s="3" t="s">
        <v>200</v>
      </c>
      <c r="H16" s="3" t="s">
        <v>200</v>
      </c>
      <c r="I16" s="3" t="s">
        <v>200</v>
      </c>
      <c r="J16" s="3" t="s">
        <v>200</v>
      </c>
      <c r="K16" s="3">
        <v>37.395820000000001</v>
      </c>
      <c r="L16" s="3" t="s">
        <v>200</v>
      </c>
      <c r="M16" s="3" t="s">
        <v>200</v>
      </c>
      <c r="N16" s="3"/>
      <c r="O16" s="3"/>
    </row>
    <row r="17" spans="1:15" x14ac:dyDescent="0.25">
      <c r="A17" s="3" t="s">
        <v>198</v>
      </c>
      <c r="B17" s="3" t="s">
        <v>202</v>
      </c>
      <c r="C17" s="3" t="s">
        <v>200</v>
      </c>
      <c r="D17" s="3" t="s">
        <v>200</v>
      </c>
      <c r="E17" s="3" t="s">
        <v>200</v>
      </c>
      <c r="F17" s="3" t="s">
        <v>200</v>
      </c>
      <c r="G17" s="3" t="s">
        <v>200</v>
      </c>
      <c r="H17" s="3">
        <v>26.00299</v>
      </c>
      <c r="I17" s="3">
        <v>22.31155</v>
      </c>
      <c r="J17" s="3" t="s">
        <v>200</v>
      </c>
      <c r="K17" s="3" t="s">
        <v>200</v>
      </c>
      <c r="L17" s="3" t="s">
        <v>200</v>
      </c>
      <c r="M17" s="3" t="s">
        <v>200</v>
      </c>
      <c r="N17" s="3"/>
      <c r="O17" s="3"/>
    </row>
    <row r="18" spans="1:15" x14ac:dyDescent="0.25">
      <c r="A18" s="3" t="s">
        <v>198</v>
      </c>
      <c r="B18" s="3" t="s">
        <v>203</v>
      </c>
      <c r="C18" s="3" t="s">
        <v>200</v>
      </c>
      <c r="D18" s="3">
        <v>79.311170000000004</v>
      </c>
      <c r="E18" s="3" t="s">
        <v>200</v>
      </c>
      <c r="F18" s="3" t="s">
        <v>200</v>
      </c>
      <c r="G18" s="3" t="s">
        <v>200</v>
      </c>
      <c r="H18" s="3" t="s">
        <v>200</v>
      </c>
      <c r="I18" s="3" t="s">
        <v>200</v>
      </c>
      <c r="J18" s="3" t="s">
        <v>200</v>
      </c>
      <c r="K18" s="3">
        <v>80.298760000000001</v>
      </c>
      <c r="L18" s="3" t="s">
        <v>200</v>
      </c>
      <c r="M18" s="3" t="s">
        <v>200</v>
      </c>
      <c r="N18" s="3"/>
      <c r="O18" s="3"/>
    </row>
    <row r="19" spans="1:15" x14ac:dyDescent="0.25">
      <c r="A19" s="3" t="s">
        <v>198</v>
      </c>
      <c r="B19" s="3" t="s">
        <v>204</v>
      </c>
      <c r="C19" s="3" t="s">
        <v>200</v>
      </c>
      <c r="D19" s="3" t="s">
        <v>200</v>
      </c>
      <c r="E19" s="3">
        <v>75.017189999999999</v>
      </c>
      <c r="F19" s="3" t="s">
        <v>200</v>
      </c>
      <c r="G19" s="3" t="s">
        <v>200</v>
      </c>
      <c r="H19" s="3" t="s">
        <v>200</v>
      </c>
      <c r="I19" s="3">
        <v>77.042680000000004</v>
      </c>
      <c r="J19" s="3" t="s">
        <v>200</v>
      </c>
      <c r="K19" s="3" t="s">
        <v>200</v>
      </c>
      <c r="L19" s="3" t="s">
        <v>200</v>
      </c>
      <c r="M19" s="3" t="s">
        <v>200</v>
      </c>
      <c r="N19" s="3"/>
      <c r="O19" s="3"/>
    </row>
    <row r="20" spans="1:15" x14ac:dyDescent="0.25">
      <c r="A20" s="3" t="s">
        <v>198</v>
      </c>
      <c r="B20" s="3" t="s">
        <v>205</v>
      </c>
      <c r="C20" s="3">
        <v>94.370540000000005</v>
      </c>
      <c r="D20" s="3" t="s">
        <v>200</v>
      </c>
      <c r="E20" s="3" t="s">
        <v>200</v>
      </c>
      <c r="F20" s="3" t="s">
        <v>200</v>
      </c>
      <c r="G20" s="3" t="s">
        <v>200</v>
      </c>
      <c r="H20" s="3" t="s">
        <v>200</v>
      </c>
      <c r="I20" s="3" t="s">
        <v>200</v>
      </c>
      <c r="J20" s="3" t="s">
        <v>200</v>
      </c>
      <c r="K20" s="3" t="s">
        <v>200</v>
      </c>
      <c r="L20" s="3" t="s">
        <v>200</v>
      </c>
      <c r="M20" s="3" t="s">
        <v>200</v>
      </c>
      <c r="N20" s="3"/>
      <c r="O20" s="3"/>
    </row>
    <row r="21" spans="1:15" x14ac:dyDescent="0.25">
      <c r="A21" s="3" t="s">
        <v>198</v>
      </c>
      <c r="B21" s="3" t="s">
        <v>365</v>
      </c>
      <c r="C21" s="3" t="s">
        <v>200</v>
      </c>
      <c r="D21" s="3" t="s">
        <v>200</v>
      </c>
      <c r="E21" s="3">
        <v>82.283799999999999</v>
      </c>
      <c r="F21" s="3" t="s">
        <v>200</v>
      </c>
      <c r="G21" s="3" t="s">
        <v>200</v>
      </c>
      <c r="H21" s="3" t="s">
        <v>200</v>
      </c>
      <c r="I21" s="3" t="s">
        <v>200</v>
      </c>
      <c r="J21" s="3" t="s">
        <v>200</v>
      </c>
      <c r="K21" s="3">
        <v>84.667159999999996</v>
      </c>
      <c r="L21" s="3" t="s">
        <v>200</v>
      </c>
      <c r="M21" s="3" t="s">
        <v>200</v>
      </c>
      <c r="N21" s="3"/>
      <c r="O21" s="3"/>
    </row>
    <row r="22" spans="1:15" x14ac:dyDescent="0.25">
      <c r="A22" s="3" t="s">
        <v>198</v>
      </c>
      <c r="B22" s="3" t="s">
        <v>206</v>
      </c>
      <c r="C22" s="3" t="s">
        <v>200</v>
      </c>
      <c r="D22" s="3" t="s">
        <v>200</v>
      </c>
      <c r="E22" s="3">
        <v>90.143100000000004</v>
      </c>
      <c r="F22" s="3" t="s">
        <v>200</v>
      </c>
      <c r="G22" s="3" t="s">
        <v>200</v>
      </c>
      <c r="H22" s="3" t="s">
        <v>200</v>
      </c>
      <c r="I22" s="3" t="s">
        <v>200</v>
      </c>
      <c r="J22" s="3" t="s">
        <v>200</v>
      </c>
      <c r="K22" s="3">
        <v>92.816640000000007</v>
      </c>
      <c r="L22" s="3" t="s">
        <v>200</v>
      </c>
      <c r="M22" s="3" t="s">
        <v>200</v>
      </c>
      <c r="N22" s="3"/>
      <c r="O22" s="3"/>
    </row>
    <row r="23" spans="1:15" x14ac:dyDescent="0.25">
      <c r="A23" s="3" t="s">
        <v>207</v>
      </c>
      <c r="B23" s="3" t="s">
        <v>208</v>
      </c>
      <c r="C23" s="3" t="s">
        <v>200</v>
      </c>
      <c r="D23" s="3" t="s">
        <v>200</v>
      </c>
      <c r="E23" s="3">
        <v>49.19614</v>
      </c>
      <c r="F23" s="3" t="s">
        <v>200</v>
      </c>
      <c r="G23" s="3" t="s">
        <v>200</v>
      </c>
      <c r="H23" s="3" t="s">
        <v>200</v>
      </c>
      <c r="I23" s="3" t="s">
        <v>200</v>
      </c>
      <c r="J23" s="3" t="s">
        <v>200</v>
      </c>
      <c r="K23" s="3">
        <v>58.817019999999999</v>
      </c>
      <c r="L23" s="3" t="s">
        <v>200</v>
      </c>
      <c r="M23" s="3" t="s">
        <v>200</v>
      </c>
      <c r="N23" s="3"/>
      <c r="O23" s="3"/>
    </row>
    <row r="24" spans="1:15" x14ac:dyDescent="0.25">
      <c r="A24" s="3" t="s">
        <v>207</v>
      </c>
      <c r="B24" s="3" t="s">
        <v>209</v>
      </c>
      <c r="C24" s="3" t="s">
        <v>200</v>
      </c>
      <c r="D24" s="3" t="s">
        <v>200</v>
      </c>
      <c r="E24" s="3" t="s">
        <v>200</v>
      </c>
      <c r="F24" s="3" t="s">
        <v>200</v>
      </c>
      <c r="G24" s="3" t="s">
        <v>200</v>
      </c>
      <c r="H24" s="3" t="s">
        <v>200</v>
      </c>
      <c r="I24" s="3" t="s">
        <v>200</v>
      </c>
      <c r="J24" s="3" t="s">
        <v>200</v>
      </c>
      <c r="K24" s="3">
        <v>76.570520000000002</v>
      </c>
      <c r="L24" s="3" t="s">
        <v>200</v>
      </c>
      <c r="M24" s="3" t="s">
        <v>200</v>
      </c>
      <c r="N24" s="3"/>
      <c r="O24" s="3"/>
    </row>
    <row r="25" spans="1:15" x14ac:dyDescent="0.25">
      <c r="A25" s="3" t="s">
        <v>207</v>
      </c>
      <c r="B25" s="3" t="s">
        <v>257</v>
      </c>
      <c r="C25" s="3" t="s">
        <v>200</v>
      </c>
      <c r="D25" s="3" t="s">
        <v>200</v>
      </c>
      <c r="E25" s="3" t="s">
        <v>200</v>
      </c>
      <c r="F25" s="3" t="s">
        <v>200</v>
      </c>
      <c r="G25" s="3" t="s">
        <v>200</v>
      </c>
      <c r="H25" s="3" t="s">
        <v>200</v>
      </c>
      <c r="I25" s="3" t="s">
        <v>200</v>
      </c>
      <c r="J25" s="3">
        <v>51.771180000000001</v>
      </c>
      <c r="K25" s="3" t="s">
        <v>200</v>
      </c>
      <c r="L25" s="3" t="s">
        <v>200</v>
      </c>
      <c r="M25" s="3" t="s">
        <v>200</v>
      </c>
      <c r="N25" s="3"/>
      <c r="O25" s="3"/>
    </row>
    <row r="26" spans="1:15" x14ac:dyDescent="0.25">
      <c r="A26" s="3" t="s">
        <v>207</v>
      </c>
      <c r="B26" s="3" t="s">
        <v>210</v>
      </c>
      <c r="C26" s="3" t="s">
        <v>200</v>
      </c>
      <c r="D26" s="3" t="s">
        <v>200</v>
      </c>
      <c r="E26" s="3" t="s">
        <v>200</v>
      </c>
      <c r="F26" s="3" t="s">
        <v>200</v>
      </c>
      <c r="G26" s="3">
        <v>78.733040000000003</v>
      </c>
      <c r="H26" s="3" t="s">
        <v>200</v>
      </c>
      <c r="I26" s="3" t="s">
        <v>200</v>
      </c>
      <c r="J26" s="3" t="s">
        <v>200</v>
      </c>
      <c r="K26" s="3">
        <v>81.534970000000001</v>
      </c>
      <c r="L26" s="3" t="s">
        <v>200</v>
      </c>
      <c r="M26" s="3" t="s">
        <v>200</v>
      </c>
      <c r="N26" s="3"/>
      <c r="O26" s="3"/>
    </row>
    <row r="27" spans="1:15" x14ac:dyDescent="0.25">
      <c r="A27" s="3" t="s">
        <v>207</v>
      </c>
      <c r="B27" s="3" t="s">
        <v>211</v>
      </c>
      <c r="C27" s="3" t="s">
        <v>200</v>
      </c>
      <c r="D27" s="3" t="s">
        <v>200</v>
      </c>
      <c r="E27" s="3">
        <v>71.572620000000001</v>
      </c>
      <c r="F27" s="3" t="s">
        <v>200</v>
      </c>
      <c r="G27" s="3" t="s">
        <v>200</v>
      </c>
      <c r="H27" s="3" t="s">
        <v>200</v>
      </c>
      <c r="I27" s="3" t="s">
        <v>200</v>
      </c>
      <c r="J27" s="3" t="s">
        <v>200</v>
      </c>
      <c r="K27" s="3">
        <v>74.804320000000004</v>
      </c>
      <c r="L27" s="3" t="s">
        <v>200</v>
      </c>
      <c r="M27" s="3" t="s">
        <v>200</v>
      </c>
      <c r="N27" s="3"/>
      <c r="O27" s="3"/>
    </row>
    <row r="28" spans="1:15" x14ac:dyDescent="0.25">
      <c r="A28" s="3" t="s">
        <v>207</v>
      </c>
      <c r="B28" s="3" t="s">
        <v>212</v>
      </c>
      <c r="C28" s="3" t="s">
        <v>200</v>
      </c>
      <c r="D28" s="3">
        <v>89.249840000000006</v>
      </c>
      <c r="E28" s="3">
        <v>91.766009999999994</v>
      </c>
      <c r="F28" s="3">
        <v>91.490030000000004</v>
      </c>
      <c r="G28" s="3">
        <v>92.474760000000003</v>
      </c>
      <c r="H28" s="3">
        <v>92.707599999999999</v>
      </c>
      <c r="I28" s="3">
        <v>93.157839999999993</v>
      </c>
      <c r="J28" s="3" t="s">
        <v>200</v>
      </c>
      <c r="K28" s="3">
        <v>91.325389999999999</v>
      </c>
      <c r="L28" s="3" t="s">
        <v>200</v>
      </c>
      <c r="M28" s="3" t="s">
        <v>200</v>
      </c>
      <c r="N28" s="3"/>
      <c r="O28" s="3"/>
    </row>
    <row r="29" spans="1:15" x14ac:dyDescent="0.25">
      <c r="A29" s="3" t="s">
        <v>207</v>
      </c>
      <c r="B29" s="3" t="s">
        <v>213</v>
      </c>
      <c r="C29" s="3">
        <v>65.852270000000004</v>
      </c>
      <c r="D29" s="3" t="s">
        <v>200</v>
      </c>
      <c r="E29" s="3">
        <v>68.331029999999998</v>
      </c>
      <c r="F29" s="3" t="s">
        <v>200</v>
      </c>
      <c r="G29" s="3">
        <v>70.804130000000001</v>
      </c>
      <c r="H29" s="3" t="s">
        <v>200</v>
      </c>
      <c r="I29" s="3" t="s">
        <v>200</v>
      </c>
      <c r="J29" s="3" t="s">
        <v>200</v>
      </c>
      <c r="K29" s="3">
        <v>73.215590000000006</v>
      </c>
      <c r="L29" s="3" t="s">
        <v>200</v>
      </c>
      <c r="M29" s="3" t="s">
        <v>200</v>
      </c>
      <c r="N29" s="3"/>
      <c r="O29" s="3"/>
    </row>
    <row r="30" spans="1:15" x14ac:dyDescent="0.25">
      <c r="A30" s="3" t="s">
        <v>207</v>
      </c>
      <c r="B30" s="3" t="s">
        <v>214</v>
      </c>
      <c r="C30" s="3">
        <v>93.954229999999995</v>
      </c>
      <c r="D30" s="3" t="s">
        <v>200</v>
      </c>
      <c r="E30" s="3" t="s">
        <v>200</v>
      </c>
      <c r="F30" s="3" t="s">
        <v>200</v>
      </c>
      <c r="G30" s="3" t="s">
        <v>200</v>
      </c>
      <c r="H30" s="3" t="s">
        <v>200</v>
      </c>
      <c r="I30" s="3" t="s">
        <v>200</v>
      </c>
      <c r="J30" s="3" t="s">
        <v>200</v>
      </c>
      <c r="K30" s="3">
        <v>95.867710000000002</v>
      </c>
      <c r="L30" s="3" t="s">
        <v>200</v>
      </c>
      <c r="M30" s="3" t="s">
        <v>200</v>
      </c>
      <c r="N30" s="3"/>
      <c r="O30" s="3"/>
    </row>
    <row r="31" spans="1:15" x14ac:dyDescent="0.25">
      <c r="A31" s="3" t="s">
        <v>207</v>
      </c>
      <c r="B31" s="3" t="s">
        <v>215</v>
      </c>
      <c r="C31" s="3" t="s">
        <v>200</v>
      </c>
      <c r="D31" s="3" t="s">
        <v>200</v>
      </c>
      <c r="E31" s="3" t="s">
        <v>200</v>
      </c>
      <c r="F31" s="3" t="s">
        <v>200</v>
      </c>
      <c r="G31" s="3" t="s">
        <v>200</v>
      </c>
      <c r="H31" s="3" t="s">
        <v>200</v>
      </c>
      <c r="I31" s="3" t="s">
        <v>200</v>
      </c>
      <c r="J31" s="3" t="s">
        <v>200</v>
      </c>
      <c r="K31" s="3">
        <v>34.522759999999998</v>
      </c>
      <c r="L31" s="3" t="s">
        <v>200</v>
      </c>
      <c r="M31" s="3" t="s">
        <v>200</v>
      </c>
      <c r="N31" s="3"/>
      <c r="O31" s="3"/>
    </row>
    <row r="32" spans="1:15" x14ac:dyDescent="0.25">
      <c r="A32" s="3" t="s">
        <v>207</v>
      </c>
      <c r="B32" s="3" t="s">
        <v>261</v>
      </c>
      <c r="C32" s="3" t="s">
        <v>200</v>
      </c>
      <c r="D32" s="3" t="s">
        <v>200</v>
      </c>
      <c r="E32" s="3" t="s">
        <v>200</v>
      </c>
      <c r="F32" s="3" t="s">
        <v>200</v>
      </c>
      <c r="G32" s="3" t="s">
        <v>200</v>
      </c>
      <c r="H32" s="3" t="s">
        <v>200</v>
      </c>
      <c r="I32" s="3" t="s">
        <v>200</v>
      </c>
      <c r="J32" s="3" t="s">
        <v>200</v>
      </c>
      <c r="K32" s="3">
        <v>60.697180000000003</v>
      </c>
      <c r="L32" s="3" t="s">
        <v>200</v>
      </c>
      <c r="M32" s="3" t="s">
        <v>200</v>
      </c>
      <c r="N32" s="3"/>
      <c r="O32" s="3"/>
    </row>
    <row r="33" spans="1:15" x14ac:dyDescent="0.25">
      <c r="A33" s="3" t="s">
        <v>207</v>
      </c>
      <c r="B33" s="3" t="s">
        <v>216</v>
      </c>
      <c r="C33" s="3">
        <v>73.211879999999994</v>
      </c>
      <c r="D33" s="3" t="s">
        <v>200</v>
      </c>
      <c r="E33" s="3">
        <v>70.198220000000006</v>
      </c>
      <c r="F33" s="3" t="s">
        <v>200</v>
      </c>
      <c r="G33" s="3" t="s">
        <v>200</v>
      </c>
      <c r="H33" s="3" t="s">
        <v>200</v>
      </c>
      <c r="I33" s="3" t="s">
        <v>200</v>
      </c>
      <c r="J33" s="3" t="s">
        <v>200</v>
      </c>
      <c r="K33" s="3">
        <v>76.527500000000003</v>
      </c>
      <c r="L33" s="3" t="s">
        <v>200</v>
      </c>
      <c r="M33" s="3" t="s">
        <v>200</v>
      </c>
      <c r="N33" s="3"/>
      <c r="O33" s="3"/>
    </row>
    <row r="34" spans="1:15" x14ac:dyDescent="0.25">
      <c r="A34" s="3" t="s">
        <v>207</v>
      </c>
      <c r="B34" s="3" t="s">
        <v>217</v>
      </c>
      <c r="C34" s="3">
        <v>67.800700000000006</v>
      </c>
      <c r="D34" s="3" t="s">
        <v>200</v>
      </c>
      <c r="E34" s="3">
        <v>78.100589999999997</v>
      </c>
      <c r="F34" s="3" t="s">
        <v>200</v>
      </c>
      <c r="G34" s="3" t="s">
        <v>200</v>
      </c>
      <c r="H34" s="3">
        <v>77.887230000000002</v>
      </c>
      <c r="I34" s="3" t="s">
        <v>200</v>
      </c>
      <c r="J34" s="3" t="s">
        <v>200</v>
      </c>
      <c r="K34" s="3" t="s">
        <v>200</v>
      </c>
      <c r="L34" s="3" t="s">
        <v>200</v>
      </c>
      <c r="M34" s="3" t="s">
        <v>200</v>
      </c>
      <c r="N34" s="3"/>
      <c r="O34" s="3"/>
    </row>
    <row r="35" spans="1:15" x14ac:dyDescent="0.25">
      <c r="A35" s="3" t="s">
        <v>218</v>
      </c>
      <c r="B35" s="3" t="s">
        <v>246</v>
      </c>
      <c r="C35" s="3" t="s">
        <v>200</v>
      </c>
      <c r="D35" s="3" t="s">
        <v>200</v>
      </c>
      <c r="E35" s="3" t="s">
        <v>200</v>
      </c>
      <c r="F35" s="3" t="s">
        <v>200</v>
      </c>
      <c r="G35" s="3" t="s">
        <v>200</v>
      </c>
      <c r="H35" s="3" t="s">
        <v>200</v>
      </c>
      <c r="I35" s="3" t="s">
        <v>200</v>
      </c>
      <c r="J35" s="3" t="s">
        <v>200</v>
      </c>
      <c r="K35" s="3">
        <v>81.407839999999993</v>
      </c>
      <c r="L35" s="3" t="s">
        <v>200</v>
      </c>
      <c r="M35" s="3" t="s">
        <v>200</v>
      </c>
      <c r="N35" s="3"/>
      <c r="O35" s="3"/>
    </row>
    <row r="36" spans="1:15" x14ac:dyDescent="0.25">
      <c r="A36" s="3" t="s">
        <v>218</v>
      </c>
      <c r="B36" s="3" t="s">
        <v>219</v>
      </c>
      <c r="C36" s="3">
        <v>72.047849999999997</v>
      </c>
      <c r="D36" s="3" t="s">
        <v>200</v>
      </c>
      <c r="E36" s="3">
        <v>73.865589999999997</v>
      </c>
      <c r="F36" s="3">
        <v>72.442499999999995</v>
      </c>
      <c r="G36" s="3" t="s">
        <v>200</v>
      </c>
      <c r="H36" s="3" t="s">
        <v>200</v>
      </c>
      <c r="I36" s="3" t="s">
        <v>200</v>
      </c>
      <c r="J36" s="3">
        <v>71.16825</v>
      </c>
      <c r="K36" s="3" t="s">
        <v>200</v>
      </c>
      <c r="L36" s="3" t="s">
        <v>200</v>
      </c>
      <c r="M36" s="3" t="s">
        <v>200</v>
      </c>
      <c r="N36" s="3"/>
      <c r="O36" s="3"/>
    </row>
    <row r="37" spans="1:15" x14ac:dyDescent="0.25">
      <c r="A37" s="3" t="s">
        <v>218</v>
      </c>
      <c r="B37" s="3" t="s">
        <v>247</v>
      </c>
      <c r="C37" s="3" t="s">
        <v>200</v>
      </c>
      <c r="D37" s="3" t="s">
        <v>200</v>
      </c>
      <c r="E37" s="3" t="s">
        <v>200</v>
      </c>
      <c r="F37" s="3" t="s">
        <v>200</v>
      </c>
      <c r="G37" s="3" t="s">
        <v>200</v>
      </c>
      <c r="H37" s="3" t="s">
        <v>200</v>
      </c>
      <c r="I37" s="3" t="s">
        <v>200</v>
      </c>
      <c r="J37" s="3">
        <v>53.497590000000002</v>
      </c>
      <c r="K37" s="3" t="s">
        <v>200</v>
      </c>
      <c r="L37" s="3" t="s">
        <v>200</v>
      </c>
      <c r="M37" s="3" t="s">
        <v>200</v>
      </c>
      <c r="N37" s="3"/>
      <c r="O37" s="3"/>
    </row>
    <row r="38" spans="1:15" x14ac:dyDescent="0.25">
      <c r="A38" s="3" t="s">
        <v>218</v>
      </c>
      <c r="B38" s="3" t="s">
        <v>220</v>
      </c>
      <c r="C38" s="3" t="s">
        <v>200</v>
      </c>
      <c r="D38" s="3">
        <v>67.084159999999997</v>
      </c>
      <c r="E38" s="3">
        <v>69.425389999999993</v>
      </c>
      <c r="F38" s="3" t="s">
        <v>200</v>
      </c>
      <c r="G38" s="3" t="s">
        <v>200</v>
      </c>
      <c r="H38" s="3" t="s">
        <v>200</v>
      </c>
      <c r="I38" s="3" t="s">
        <v>200</v>
      </c>
      <c r="J38" s="3" t="s">
        <v>200</v>
      </c>
      <c r="K38" s="3">
        <v>73.750010000000003</v>
      </c>
      <c r="L38" s="3" t="s">
        <v>200</v>
      </c>
      <c r="M38" s="3" t="s">
        <v>200</v>
      </c>
      <c r="N38" s="3"/>
      <c r="O38" s="3"/>
    </row>
    <row r="39" spans="1:15" x14ac:dyDescent="0.25">
      <c r="A39" s="3" t="s">
        <v>218</v>
      </c>
      <c r="B39" s="3" t="s">
        <v>221</v>
      </c>
      <c r="C39" s="3">
        <v>79.130579999999995</v>
      </c>
      <c r="D39" s="3">
        <v>79.653909999999996</v>
      </c>
      <c r="E39" s="3">
        <v>80.21875</v>
      </c>
      <c r="F39" s="3" t="s">
        <v>200</v>
      </c>
      <c r="G39" s="3">
        <v>79.036429999999996</v>
      </c>
      <c r="H39" s="3" t="s">
        <v>200</v>
      </c>
      <c r="I39" s="3" t="s">
        <v>200</v>
      </c>
      <c r="J39" s="3" t="s">
        <v>200</v>
      </c>
      <c r="K39" s="3" t="s">
        <v>200</v>
      </c>
      <c r="L39" s="3" t="s">
        <v>200</v>
      </c>
      <c r="M39" s="3" t="s">
        <v>200</v>
      </c>
      <c r="N39" s="3"/>
      <c r="O39" s="3"/>
    </row>
    <row r="40" spans="1:15" x14ac:dyDescent="0.25">
      <c r="A40" s="3" t="s">
        <v>222</v>
      </c>
      <c r="B40" s="3" t="s">
        <v>223</v>
      </c>
      <c r="C40" s="3" t="s">
        <v>200</v>
      </c>
      <c r="D40" s="3" t="s">
        <v>200</v>
      </c>
      <c r="E40" s="3" t="s">
        <v>200</v>
      </c>
      <c r="F40" s="3" t="s">
        <v>200</v>
      </c>
      <c r="G40" s="3">
        <v>66.030109999999993</v>
      </c>
      <c r="H40" s="3" t="s">
        <v>200</v>
      </c>
      <c r="I40" s="3" t="s">
        <v>200</v>
      </c>
      <c r="J40" s="3" t="s">
        <v>200</v>
      </c>
      <c r="K40" s="3" t="s">
        <v>200</v>
      </c>
      <c r="L40" s="3" t="s">
        <v>200</v>
      </c>
      <c r="M40" s="3" t="s">
        <v>200</v>
      </c>
      <c r="N40" s="3"/>
      <c r="O40" s="3"/>
    </row>
    <row r="41" spans="1:15" x14ac:dyDescent="0.25">
      <c r="A41" s="3" t="s">
        <v>222</v>
      </c>
      <c r="B41" s="3" t="s">
        <v>224</v>
      </c>
      <c r="C41" s="3" t="s">
        <v>200</v>
      </c>
      <c r="D41" s="3" t="s">
        <v>200</v>
      </c>
      <c r="E41" s="3" t="s">
        <v>200</v>
      </c>
      <c r="F41" s="3">
        <v>86.823179999999994</v>
      </c>
      <c r="G41" s="3" t="s">
        <v>200</v>
      </c>
      <c r="H41" s="3" t="s">
        <v>200</v>
      </c>
      <c r="I41" s="3" t="s">
        <v>200</v>
      </c>
      <c r="J41" s="3" t="s">
        <v>200</v>
      </c>
      <c r="K41" s="3" t="s">
        <v>200</v>
      </c>
      <c r="L41" s="3" t="s">
        <v>200</v>
      </c>
      <c r="M41" s="3" t="s">
        <v>200</v>
      </c>
      <c r="N41" s="3"/>
      <c r="O41" s="3"/>
    </row>
    <row r="42" spans="1:15" x14ac:dyDescent="0.25">
      <c r="A42" s="3" t="s">
        <v>222</v>
      </c>
      <c r="B42" s="3" t="s">
        <v>225</v>
      </c>
      <c r="C42" s="3">
        <v>83.098290000000006</v>
      </c>
      <c r="D42" s="3" t="s">
        <v>200</v>
      </c>
      <c r="E42" s="3" t="s">
        <v>200</v>
      </c>
      <c r="F42" s="3" t="s">
        <v>200</v>
      </c>
      <c r="G42" s="3" t="s">
        <v>200</v>
      </c>
      <c r="H42" s="3" t="s">
        <v>200</v>
      </c>
      <c r="I42" s="3" t="s">
        <v>200</v>
      </c>
      <c r="J42" s="3" t="s">
        <v>200</v>
      </c>
      <c r="K42" s="3">
        <v>88.419380000000004</v>
      </c>
      <c r="L42" s="3" t="s">
        <v>200</v>
      </c>
      <c r="M42" s="3" t="s">
        <v>200</v>
      </c>
      <c r="N42" s="3"/>
      <c r="O42" s="3"/>
    </row>
    <row r="43" spans="1:15" x14ac:dyDescent="0.25">
      <c r="A43" s="3" t="s">
        <v>222</v>
      </c>
      <c r="B43" s="3" t="s">
        <v>226</v>
      </c>
      <c r="C43" s="3" t="s">
        <v>200</v>
      </c>
      <c r="D43" s="3" t="s">
        <v>200</v>
      </c>
      <c r="E43" s="3" t="s">
        <v>200</v>
      </c>
      <c r="F43" s="3" t="s">
        <v>200</v>
      </c>
      <c r="G43" s="3">
        <v>76.635199999999998</v>
      </c>
      <c r="H43" s="3" t="s">
        <v>200</v>
      </c>
      <c r="I43" s="3" t="s">
        <v>200</v>
      </c>
      <c r="J43" s="3" t="s">
        <v>200</v>
      </c>
      <c r="K43" s="3" t="s">
        <v>200</v>
      </c>
      <c r="L43" s="3" t="s">
        <v>200</v>
      </c>
      <c r="M43" s="3" t="s">
        <v>200</v>
      </c>
      <c r="N43" s="3"/>
      <c r="O43" s="3"/>
    </row>
    <row r="44" spans="1:15" x14ac:dyDescent="0.25">
      <c r="A44" s="3" t="s">
        <v>222</v>
      </c>
      <c r="B44" s="3" t="s">
        <v>248</v>
      </c>
      <c r="C44" s="3">
        <v>61.309719999999999</v>
      </c>
      <c r="D44" s="3" t="s">
        <v>200</v>
      </c>
      <c r="E44" s="3" t="s">
        <v>200</v>
      </c>
      <c r="F44" s="3" t="s">
        <v>200</v>
      </c>
      <c r="G44" s="3">
        <v>65.14537</v>
      </c>
      <c r="H44" s="3">
        <v>62.143540000000002</v>
      </c>
      <c r="I44" s="3" t="s">
        <v>200</v>
      </c>
      <c r="J44" s="3" t="s">
        <v>200</v>
      </c>
      <c r="K44" s="3" t="s">
        <v>200</v>
      </c>
      <c r="L44" s="3" t="s">
        <v>200</v>
      </c>
      <c r="M44" s="3" t="s">
        <v>200</v>
      </c>
      <c r="N44" s="3"/>
      <c r="O44" s="3"/>
    </row>
    <row r="45" spans="1:15" x14ac:dyDescent="0.25">
      <c r="A45" s="3" t="s">
        <v>222</v>
      </c>
      <c r="B45" s="3" t="s">
        <v>249</v>
      </c>
      <c r="C45" s="3" t="s">
        <v>200</v>
      </c>
      <c r="D45" s="3" t="s">
        <v>200</v>
      </c>
      <c r="E45" s="3" t="s">
        <v>200</v>
      </c>
      <c r="F45" s="3" t="s">
        <v>200</v>
      </c>
      <c r="G45" s="3" t="s">
        <v>200</v>
      </c>
      <c r="H45" s="3">
        <v>56.039000000000001</v>
      </c>
      <c r="I45" s="3" t="s">
        <v>200</v>
      </c>
      <c r="J45" s="3">
        <v>60.655430000000003</v>
      </c>
      <c r="K45" s="3" t="s">
        <v>200</v>
      </c>
      <c r="L45" s="3" t="s">
        <v>200</v>
      </c>
      <c r="M45" s="3" t="s">
        <v>200</v>
      </c>
      <c r="N45" s="3"/>
      <c r="O45" s="3"/>
    </row>
    <row r="46" spans="1:15" x14ac:dyDescent="0.25">
      <c r="A46" s="3" t="s">
        <v>222</v>
      </c>
      <c r="B46" s="3" t="s">
        <v>250</v>
      </c>
      <c r="C46" s="3" t="s">
        <v>200</v>
      </c>
      <c r="D46" s="3">
        <v>88.274630000000002</v>
      </c>
      <c r="E46" s="3" t="s">
        <v>200</v>
      </c>
      <c r="F46" s="3" t="s">
        <v>200</v>
      </c>
      <c r="G46" s="3" t="s">
        <v>200</v>
      </c>
      <c r="H46" s="3" t="s">
        <v>200</v>
      </c>
      <c r="I46" s="3" t="s">
        <v>200</v>
      </c>
      <c r="J46" s="3" t="s">
        <v>200</v>
      </c>
      <c r="K46" s="3">
        <v>91.527270000000001</v>
      </c>
      <c r="L46" s="3" t="s">
        <v>200</v>
      </c>
      <c r="M46" s="3" t="s">
        <v>200</v>
      </c>
      <c r="N46" s="3"/>
      <c r="O46" s="3"/>
    </row>
    <row r="47" spans="1:15" x14ac:dyDescent="0.25">
      <c r="A47" s="3" t="s">
        <v>222</v>
      </c>
      <c r="B47" s="3" t="s">
        <v>266</v>
      </c>
      <c r="C47" s="3">
        <v>92.877319999999997</v>
      </c>
      <c r="D47" s="3">
        <v>93.102140000000006</v>
      </c>
      <c r="E47" s="3">
        <v>93.729470000000006</v>
      </c>
      <c r="F47" s="3" t="s">
        <v>200</v>
      </c>
      <c r="G47" s="3">
        <v>94.139899999999997</v>
      </c>
      <c r="H47" s="3">
        <v>94.367919999999998</v>
      </c>
      <c r="I47" s="3" t="s">
        <v>200</v>
      </c>
      <c r="J47" s="3">
        <v>87.046670000000006</v>
      </c>
      <c r="K47" s="3" t="s">
        <v>200</v>
      </c>
      <c r="L47" s="3" t="s">
        <v>200</v>
      </c>
      <c r="M47" s="3" t="s">
        <v>200</v>
      </c>
      <c r="N47" s="3"/>
      <c r="O47" s="3"/>
    </row>
    <row r="48" spans="1:15" x14ac:dyDescent="0.25">
      <c r="A48" s="3" t="s">
        <v>222</v>
      </c>
      <c r="B48" s="3" t="s">
        <v>251</v>
      </c>
      <c r="C48" s="3">
        <v>83.007670000000005</v>
      </c>
      <c r="D48" s="3" t="s">
        <v>200</v>
      </c>
      <c r="E48" s="3" t="s">
        <v>200</v>
      </c>
      <c r="F48" s="3" t="s">
        <v>200</v>
      </c>
      <c r="G48" s="3" t="s">
        <v>200</v>
      </c>
      <c r="H48" s="3" t="s">
        <v>200</v>
      </c>
      <c r="I48" s="3" t="s">
        <v>200</v>
      </c>
      <c r="J48" s="3" t="s">
        <v>200</v>
      </c>
      <c r="K48" s="3">
        <v>86.747960000000006</v>
      </c>
      <c r="L48" s="3" t="s">
        <v>200</v>
      </c>
      <c r="M48" s="3" t="s">
        <v>200</v>
      </c>
      <c r="N48" s="3"/>
      <c r="O48" s="3"/>
    </row>
    <row r="49" spans="1:15" x14ac:dyDescent="0.25">
      <c r="A49" s="3" t="s">
        <v>222</v>
      </c>
      <c r="B49" s="3" t="s">
        <v>227</v>
      </c>
      <c r="C49" s="3" t="s">
        <v>200</v>
      </c>
      <c r="D49" s="3">
        <v>83.582710000000006</v>
      </c>
      <c r="E49" s="3" t="s">
        <v>200</v>
      </c>
      <c r="F49" s="3" t="s">
        <v>200</v>
      </c>
      <c r="G49" s="3">
        <v>88.693420000000003</v>
      </c>
      <c r="H49" s="3" t="s">
        <v>200</v>
      </c>
      <c r="I49" s="3" t="s">
        <v>200</v>
      </c>
      <c r="J49" s="3" t="s">
        <v>200</v>
      </c>
      <c r="K49" s="3" t="s">
        <v>200</v>
      </c>
      <c r="L49" s="3" t="s">
        <v>200</v>
      </c>
      <c r="M49" s="3" t="s">
        <v>200</v>
      </c>
      <c r="N49" s="3"/>
      <c r="O49" s="3"/>
    </row>
    <row r="50" spans="1:15" x14ac:dyDescent="0.25">
      <c r="A50" s="3" t="s">
        <v>228</v>
      </c>
      <c r="B50" s="3" t="s">
        <v>229</v>
      </c>
      <c r="C50" s="3" t="s">
        <v>200</v>
      </c>
      <c r="D50" s="3" t="s">
        <v>200</v>
      </c>
      <c r="E50" s="3">
        <v>32.948819999999998</v>
      </c>
      <c r="F50" s="3" t="s">
        <v>200</v>
      </c>
      <c r="G50" s="3" t="s">
        <v>200</v>
      </c>
      <c r="H50" s="3" t="s">
        <v>200</v>
      </c>
      <c r="I50" s="3" t="s">
        <v>200</v>
      </c>
      <c r="J50" s="3" t="s">
        <v>200</v>
      </c>
      <c r="K50" s="3">
        <v>42.362400000000001</v>
      </c>
      <c r="L50" s="3" t="s">
        <v>200</v>
      </c>
      <c r="M50" s="3" t="s">
        <v>200</v>
      </c>
      <c r="N50" s="3"/>
      <c r="O50" s="3"/>
    </row>
    <row r="51" spans="1:15" x14ac:dyDescent="0.25">
      <c r="A51" s="3" t="s">
        <v>228</v>
      </c>
      <c r="B51" s="3" t="s">
        <v>230</v>
      </c>
      <c r="C51" s="3" t="s">
        <v>200</v>
      </c>
      <c r="D51" s="3" t="s">
        <v>200</v>
      </c>
      <c r="E51" s="3" t="s">
        <v>200</v>
      </c>
      <c r="F51" s="3" t="s">
        <v>200</v>
      </c>
      <c r="G51" s="3">
        <v>34.599400000000003</v>
      </c>
      <c r="H51" s="3" t="s">
        <v>200</v>
      </c>
      <c r="I51" s="3" t="s">
        <v>200</v>
      </c>
      <c r="J51" s="3" t="s">
        <v>200</v>
      </c>
      <c r="K51" s="3">
        <v>41.224449999999997</v>
      </c>
      <c r="L51" s="3" t="s">
        <v>200</v>
      </c>
      <c r="M51" s="3" t="s">
        <v>200</v>
      </c>
      <c r="N51" s="3"/>
      <c r="O51" s="3"/>
    </row>
    <row r="52" spans="1:15" x14ac:dyDescent="0.25">
      <c r="A52" s="3" t="s">
        <v>228</v>
      </c>
      <c r="B52" s="3" t="s">
        <v>231</v>
      </c>
      <c r="C52" s="3" t="s">
        <v>200</v>
      </c>
      <c r="D52" s="3" t="s">
        <v>200</v>
      </c>
      <c r="E52" s="3">
        <v>85.327789999999993</v>
      </c>
      <c r="F52" s="3" t="s">
        <v>200</v>
      </c>
      <c r="G52" s="3" t="s">
        <v>200</v>
      </c>
      <c r="H52" s="3">
        <v>86.790289999999999</v>
      </c>
      <c r="I52" s="3" t="s">
        <v>200</v>
      </c>
      <c r="J52" s="3" t="s">
        <v>200</v>
      </c>
      <c r="K52" s="3" t="s">
        <v>200</v>
      </c>
      <c r="L52" s="3" t="s">
        <v>200</v>
      </c>
      <c r="M52" s="3" t="s">
        <v>200</v>
      </c>
      <c r="N52" s="3"/>
      <c r="O52" s="3"/>
    </row>
    <row r="53" spans="1:15" x14ac:dyDescent="0.25">
      <c r="A53" s="3" t="s">
        <v>228</v>
      </c>
      <c r="B53" s="3" t="s">
        <v>232</v>
      </c>
      <c r="C53" s="3" t="s">
        <v>200</v>
      </c>
      <c r="D53" s="3" t="s">
        <v>200</v>
      </c>
      <c r="E53" s="3">
        <v>40.981630000000003</v>
      </c>
      <c r="F53" s="3" t="s">
        <v>200</v>
      </c>
      <c r="G53" s="3">
        <v>43.90842</v>
      </c>
      <c r="H53" s="3" t="s">
        <v>200</v>
      </c>
      <c r="I53" s="3" t="s">
        <v>200</v>
      </c>
      <c r="J53" s="3" t="s">
        <v>200</v>
      </c>
      <c r="K53" s="3">
        <v>47.165349999999997</v>
      </c>
      <c r="L53" s="3" t="s">
        <v>200</v>
      </c>
      <c r="M53" s="3" t="s">
        <v>200</v>
      </c>
      <c r="N53" s="3"/>
      <c r="O53" s="3"/>
    </row>
    <row r="54" spans="1:15" x14ac:dyDescent="0.25">
      <c r="A54" s="3" t="s">
        <v>228</v>
      </c>
      <c r="B54" s="3" t="s">
        <v>233</v>
      </c>
      <c r="C54" s="3" t="s">
        <v>200</v>
      </c>
      <c r="D54" s="3" t="s">
        <v>200</v>
      </c>
      <c r="E54" s="3" t="s">
        <v>200</v>
      </c>
      <c r="F54" s="3">
        <v>41.950049999999997</v>
      </c>
      <c r="G54" s="3" t="s">
        <v>200</v>
      </c>
      <c r="H54" s="3">
        <v>50.777970000000003</v>
      </c>
      <c r="I54" s="3" t="s">
        <v>200</v>
      </c>
      <c r="J54" s="3" t="s">
        <v>200</v>
      </c>
      <c r="K54" s="3" t="s">
        <v>200</v>
      </c>
      <c r="L54" s="3" t="s">
        <v>200</v>
      </c>
      <c r="M54" s="3" t="s">
        <v>200</v>
      </c>
      <c r="N54" s="3"/>
      <c r="O54" s="3"/>
    </row>
    <row r="55" spans="1:15" x14ac:dyDescent="0.25">
      <c r="A55" s="3" t="s">
        <v>228</v>
      </c>
      <c r="B55" s="3" t="s">
        <v>234</v>
      </c>
      <c r="C55" s="3">
        <v>71.497069999999994</v>
      </c>
      <c r="D55" s="3" t="s">
        <v>200</v>
      </c>
      <c r="E55" s="3" t="s">
        <v>200</v>
      </c>
      <c r="F55" s="3" t="s">
        <v>200</v>
      </c>
      <c r="G55" s="3" t="s">
        <v>200</v>
      </c>
      <c r="H55" s="3" t="s">
        <v>200</v>
      </c>
      <c r="I55" s="3" t="s">
        <v>200</v>
      </c>
      <c r="J55" s="3" t="s">
        <v>200</v>
      </c>
      <c r="K55" s="3">
        <v>79.039640000000006</v>
      </c>
      <c r="L55" s="3" t="s">
        <v>200</v>
      </c>
      <c r="M55" s="3" t="s">
        <v>200</v>
      </c>
      <c r="N55" s="3"/>
      <c r="O55" s="3"/>
    </row>
    <row r="56" spans="1:15" x14ac:dyDescent="0.25">
      <c r="A56" s="3" t="s">
        <v>228</v>
      </c>
      <c r="B56" s="3" t="s">
        <v>252</v>
      </c>
      <c r="C56" s="3">
        <v>25.307739999999999</v>
      </c>
      <c r="D56" s="3" t="s">
        <v>200</v>
      </c>
      <c r="E56" s="3" t="s">
        <v>200</v>
      </c>
      <c r="F56" s="3" t="s">
        <v>200</v>
      </c>
      <c r="G56" s="3">
        <v>32.003839999999997</v>
      </c>
      <c r="H56" s="3" t="s">
        <v>200</v>
      </c>
      <c r="I56" s="3" t="s">
        <v>200</v>
      </c>
      <c r="J56" s="3" t="s">
        <v>200</v>
      </c>
      <c r="K56" s="3" t="s">
        <v>200</v>
      </c>
      <c r="L56" s="3" t="s">
        <v>200</v>
      </c>
      <c r="M56" s="3" t="s">
        <v>200</v>
      </c>
      <c r="N56" s="3"/>
      <c r="O56" s="3"/>
    </row>
    <row r="57" spans="1:15" x14ac:dyDescent="0.25">
      <c r="A57" s="3" t="s">
        <v>228</v>
      </c>
      <c r="B57" s="3" t="s">
        <v>235</v>
      </c>
      <c r="C57" s="3" t="s">
        <v>200</v>
      </c>
      <c r="D57" s="3" t="s">
        <v>200</v>
      </c>
      <c r="E57" s="3" t="s">
        <v>200</v>
      </c>
      <c r="F57" s="3" t="s">
        <v>200</v>
      </c>
      <c r="G57" s="3">
        <v>45.581159999999997</v>
      </c>
      <c r="H57" s="3" t="s">
        <v>200</v>
      </c>
      <c r="I57" s="3" t="s">
        <v>200</v>
      </c>
      <c r="J57" s="3" t="s">
        <v>200</v>
      </c>
      <c r="K57" s="3" t="s">
        <v>200</v>
      </c>
      <c r="L57" s="3" t="s">
        <v>200</v>
      </c>
      <c r="M57" s="3" t="s">
        <v>200</v>
      </c>
      <c r="N57" s="3"/>
      <c r="O57" s="3"/>
    </row>
    <row r="58" spans="1:15" x14ac:dyDescent="0.25">
      <c r="A58" s="3" t="s">
        <v>228</v>
      </c>
      <c r="B58" s="3" t="s">
        <v>236</v>
      </c>
      <c r="C58" s="3" t="s">
        <v>200</v>
      </c>
      <c r="D58" s="3" t="s">
        <v>200</v>
      </c>
      <c r="E58" s="3" t="s">
        <v>200</v>
      </c>
      <c r="F58" s="3" t="s">
        <v>200</v>
      </c>
      <c r="G58" s="3" t="s">
        <v>200</v>
      </c>
      <c r="H58" s="3" t="s">
        <v>200</v>
      </c>
      <c r="I58" s="3" t="s">
        <v>200</v>
      </c>
      <c r="J58" s="3">
        <v>48.301360000000003</v>
      </c>
      <c r="K58" s="3" t="s">
        <v>200</v>
      </c>
      <c r="L58" s="3" t="s">
        <v>200</v>
      </c>
      <c r="M58" s="3" t="s">
        <v>200</v>
      </c>
      <c r="N58" s="3"/>
      <c r="O58" s="3"/>
    </row>
    <row r="59" spans="1:15" x14ac:dyDescent="0.25">
      <c r="A59" s="3" t="s">
        <v>228</v>
      </c>
      <c r="B59" s="3" t="s">
        <v>237</v>
      </c>
      <c r="C59" s="3">
        <v>31.09975</v>
      </c>
      <c r="D59" s="3">
        <v>30.618670000000002</v>
      </c>
      <c r="E59" s="3" t="s">
        <v>200</v>
      </c>
      <c r="F59" s="3" t="s">
        <v>200</v>
      </c>
      <c r="G59" s="3" t="s">
        <v>200</v>
      </c>
      <c r="H59" s="3">
        <v>33.068890000000003</v>
      </c>
      <c r="I59" s="3" t="s">
        <v>200</v>
      </c>
      <c r="J59" s="3" t="s">
        <v>200</v>
      </c>
      <c r="K59" s="3">
        <v>35.473770000000002</v>
      </c>
      <c r="L59" s="3" t="s">
        <v>200</v>
      </c>
      <c r="M59" s="3" t="s">
        <v>200</v>
      </c>
      <c r="N59" s="3"/>
      <c r="O59" s="3"/>
    </row>
    <row r="60" spans="1:15" x14ac:dyDescent="0.25">
      <c r="A60" s="3" t="s">
        <v>228</v>
      </c>
      <c r="B60" s="3" t="s">
        <v>238</v>
      </c>
      <c r="C60" s="3" t="s">
        <v>200</v>
      </c>
      <c r="D60" s="3" t="s">
        <v>200</v>
      </c>
      <c r="E60" s="3">
        <v>30.560390000000002</v>
      </c>
      <c r="F60" s="3" t="s">
        <v>200</v>
      </c>
      <c r="G60" s="3" t="s">
        <v>200</v>
      </c>
      <c r="H60" s="3" t="s">
        <v>200</v>
      </c>
      <c r="I60" s="3" t="s">
        <v>200</v>
      </c>
      <c r="J60" s="3" t="s">
        <v>200</v>
      </c>
      <c r="K60" s="3">
        <v>35.049999999999997</v>
      </c>
      <c r="L60" s="3" t="s">
        <v>200</v>
      </c>
      <c r="M60" s="3" t="s">
        <v>200</v>
      </c>
      <c r="N60" s="3"/>
      <c r="O60" s="3"/>
    </row>
    <row r="61" spans="1:15" x14ac:dyDescent="0.25">
      <c r="A61" s="3" t="s">
        <v>228</v>
      </c>
      <c r="B61" s="3" t="s">
        <v>253</v>
      </c>
      <c r="C61" s="3" t="s">
        <v>200</v>
      </c>
      <c r="D61" s="3" t="s">
        <v>200</v>
      </c>
      <c r="E61" s="3" t="s">
        <v>200</v>
      </c>
      <c r="F61" s="3" t="s">
        <v>200</v>
      </c>
      <c r="G61" s="3" t="s">
        <v>200</v>
      </c>
      <c r="H61" s="3" t="s">
        <v>200</v>
      </c>
      <c r="I61" s="3" t="s">
        <v>200</v>
      </c>
      <c r="J61" s="3" t="s">
        <v>200</v>
      </c>
      <c r="K61" s="3">
        <v>62.016010000000001</v>
      </c>
      <c r="L61" s="3" t="s">
        <v>200</v>
      </c>
      <c r="M61" s="3" t="s">
        <v>200</v>
      </c>
      <c r="N61" s="3"/>
      <c r="O61" s="3"/>
    </row>
    <row r="62" spans="1:15" x14ac:dyDescent="0.25">
      <c r="A62" s="3" t="s">
        <v>228</v>
      </c>
      <c r="B62" s="3" t="s">
        <v>239</v>
      </c>
      <c r="C62" s="3" t="s">
        <v>200</v>
      </c>
      <c r="D62" s="3">
        <v>51.814549999999997</v>
      </c>
      <c r="E62" s="3" t="s">
        <v>200</v>
      </c>
      <c r="F62" s="3">
        <v>43.534500000000001</v>
      </c>
      <c r="G62" s="3" t="s">
        <v>200</v>
      </c>
      <c r="H62" s="3" t="s">
        <v>200</v>
      </c>
      <c r="I62" s="3" t="s">
        <v>200</v>
      </c>
      <c r="J62" s="3">
        <v>51.900419999999997</v>
      </c>
      <c r="K62" s="3" t="s">
        <v>200</v>
      </c>
      <c r="L62" s="3" t="s">
        <v>200</v>
      </c>
      <c r="M62" s="3" t="s">
        <v>200</v>
      </c>
      <c r="N62" s="3"/>
      <c r="O62" s="3"/>
    </row>
    <row r="63" spans="1:15" x14ac:dyDescent="0.25">
      <c r="A63" s="3" t="s">
        <v>228</v>
      </c>
      <c r="B63" s="3" t="s">
        <v>240</v>
      </c>
      <c r="C63" s="3" t="s">
        <v>200</v>
      </c>
      <c r="D63" s="3" t="s">
        <v>200</v>
      </c>
      <c r="E63" s="3" t="s">
        <v>200</v>
      </c>
      <c r="F63" s="3">
        <v>32.426169999999999</v>
      </c>
      <c r="G63" s="3" t="s">
        <v>200</v>
      </c>
      <c r="H63" s="3" t="s">
        <v>200</v>
      </c>
      <c r="I63" s="3" t="s">
        <v>200</v>
      </c>
      <c r="J63" s="3" t="s">
        <v>200</v>
      </c>
      <c r="K63" s="3">
        <v>43.206330000000001</v>
      </c>
      <c r="L63" s="3" t="s">
        <v>200</v>
      </c>
      <c r="M63" s="3" t="s">
        <v>200</v>
      </c>
      <c r="N63" s="3"/>
      <c r="O63" s="3"/>
    </row>
    <row r="64" spans="1:15" x14ac:dyDescent="0.25">
      <c r="A64" s="3" t="s">
        <v>228</v>
      </c>
      <c r="B64" s="3" t="s">
        <v>241</v>
      </c>
      <c r="C64" s="3" t="s">
        <v>200</v>
      </c>
      <c r="D64" s="3">
        <v>60.409939999999999</v>
      </c>
      <c r="E64" s="3" t="s">
        <v>200</v>
      </c>
      <c r="F64" s="3" t="s">
        <v>200</v>
      </c>
      <c r="G64" s="3" t="s">
        <v>200</v>
      </c>
      <c r="H64" s="3">
        <v>63.745620000000002</v>
      </c>
      <c r="I64" s="3" t="s">
        <v>200</v>
      </c>
      <c r="J64" s="3" t="s">
        <v>200</v>
      </c>
      <c r="K64" s="3" t="s">
        <v>200</v>
      </c>
      <c r="L64" s="3" t="s">
        <v>200</v>
      </c>
      <c r="M64" s="3" t="s">
        <v>200</v>
      </c>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387</v>
      </c>
    </row>
    <row r="4" spans="1:15" x14ac:dyDescent="0.25">
      <c r="A4" t="s">
        <v>394</v>
      </c>
    </row>
    <row r="5" spans="1:15" ht="21" x14ac:dyDescent="0.35">
      <c r="A5" s="7" t="s">
        <v>180</v>
      </c>
    </row>
    <row r="6" spans="1:15" x14ac:dyDescent="0.25">
      <c r="A6" t="s">
        <v>347</v>
      </c>
    </row>
    <row r="7" spans="1:15" x14ac:dyDescent="0.25">
      <c r="A7" t="s">
        <v>389</v>
      </c>
    </row>
    <row r="8" spans="1:15" x14ac:dyDescent="0.25">
      <c r="A8" t="s">
        <v>390</v>
      </c>
    </row>
    <row r="9" spans="1:15" x14ac:dyDescent="0.25">
      <c r="A9" t="s">
        <v>396</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54.641660000000002</v>
      </c>
      <c r="H14" s="3" t="s">
        <v>200</v>
      </c>
      <c r="I14" s="3" t="s">
        <v>200</v>
      </c>
      <c r="J14" s="3">
        <v>61.223689999999998</v>
      </c>
      <c r="K14" s="3" t="s">
        <v>200</v>
      </c>
      <c r="L14" s="3" t="s">
        <v>200</v>
      </c>
      <c r="M14" s="3" t="s">
        <v>200</v>
      </c>
      <c r="N14" s="3"/>
      <c r="O14" s="3"/>
    </row>
    <row r="15" spans="1:15" x14ac:dyDescent="0.25">
      <c r="A15" s="3" t="s">
        <v>198</v>
      </c>
      <c r="B15" s="3" t="s">
        <v>201</v>
      </c>
      <c r="C15" s="3">
        <v>64.799499999999995</v>
      </c>
      <c r="D15" s="3" t="s">
        <v>200</v>
      </c>
      <c r="E15" s="3" t="s">
        <v>200</v>
      </c>
      <c r="F15" s="3" t="s">
        <v>200</v>
      </c>
      <c r="G15" s="3" t="s">
        <v>200</v>
      </c>
      <c r="H15" s="3" t="s">
        <v>200</v>
      </c>
      <c r="I15" s="3" t="s">
        <v>200</v>
      </c>
      <c r="J15" s="3" t="s">
        <v>200</v>
      </c>
      <c r="K15" s="3">
        <v>71.586269999999999</v>
      </c>
      <c r="L15" s="3" t="s">
        <v>200</v>
      </c>
      <c r="M15" s="3" t="s">
        <v>200</v>
      </c>
      <c r="N15" s="3"/>
      <c r="O15" s="3"/>
    </row>
    <row r="16" spans="1:15" x14ac:dyDescent="0.25">
      <c r="A16" s="3" t="s">
        <v>198</v>
      </c>
      <c r="B16" s="3" t="s">
        <v>265</v>
      </c>
      <c r="C16" s="3">
        <v>24.35549</v>
      </c>
      <c r="D16" s="3" t="s">
        <v>200</v>
      </c>
      <c r="E16" s="3" t="s">
        <v>200</v>
      </c>
      <c r="F16" s="3" t="s">
        <v>200</v>
      </c>
      <c r="G16" s="3" t="s">
        <v>200</v>
      </c>
      <c r="H16" s="3" t="s">
        <v>200</v>
      </c>
      <c r="I16" s="3" t="s">
        <v>200</v>
      </c>
      <c r="J16" s="3" t="s">
        <v>200</v>
      </c>
      <c r="K16" s="3">
        <v>25.75638</v>
      </c>
      <c r="L16" s="3" t="s">
        <v>200</v>
      </c>
      <c r="M16" s="3" t="s">
        <v>200</v>
      </c>
      <c r="N16" s="3"/>
      <c r="O16" s="3"/>
    </row>
    <row r="17" spans="1:15" x14ac:dyDescent="0.25">
      <c r="A17" s="3" t="s">
        <v>198</v>
      </c>
      <c r="B17" s="3" t="s">
        <v>202</v>
      </c>
      <c r="C17" s="3" t="s">
        <v>200</v>
      </c>
      <c r="D17" s="3" t="s">
        <v>200</v>
      </c>
      <c r="E17" s="3" t="s">
        <v>200</v>
      </c>
      <c r="F17" s="3" t="s">
        <v>200</v>
      </c>
      <c r="G17" s="3" t="s">
        <v>200</v>
      </c>
      <c r="H17" s="3">
        <v>13.93341</v>
      </c>
      <c r="I17" s="3">
        <v>13.95523</v>
      </c>
      <c r="J17" s="3" t="s">
        <v>200</v>
      </c>
      <c r="K17" s="3" t="s">
        <v>200</v>
      </c>
      <c r="L17" s="3" t="s">
        <v>200</v>
      </c>
      <c r="M17" s="3" t="s">
        <v>200</v>
      </c>
      <c r="N17" s="3"/>
      <c r="O17" s="3"/>
    </row>
    <row r="18" spans="1:15" x14ac:dyDescent="0.25">
      <c r="A18" s="3" t="s">
        <v>198</v>
      </c>
      <c r="B18" s="3" t="s">
        <v>203</v>
      </c>
      <c r="C18" s="3" t="s">
        <v>200</v>
      </c>
      <c r="D18" s="3">
        <v>72.87706</v>
      </c>
      <c r="E18" s="3" t="s">
        <v>200</v>
      </c>
      <c r="F18" s="3" t="s">
        <v>200</v>
      </c>
      <c r="G18" s="3" t="s">
        <v>200</v>
      </c>
      <c r="H18" s="3" t="s">
        <v>200</v>
      </c>
      <c r="I18" s="3" t="s">
        <v>200</v>
      </c>
      <c r="J18" s="3" t="s">
        <v>200</v>
      </c>
      <c r="K18" s="3">
        <v>74.618759999999995</v>
      </c>
      <c r="L18" s="3" t="s">
        <v>200</v>
      </c>
      <c r="M18" s="3" t="s">
        <v>200</v>
      </c>
      <c r="N18" s="3"/>
      <c r="O18" s="3"/>
    </row>
    <row r="19" spans="1:15" x14ac:dyDescent="0.25">
      <c r="A19" s="3" t="s">
        <v>198</v>
      </c>
      <c r="B19" s="3" t="s">
        <v>204</v>
      </c>
      <c r="C19" s="3" t="s">
        <v>200</v>
      </c>
      <c r="D19" s="3" t="s">
        <v>200</v>
      </c>
      <c r="E19" s="3">
        <v>62.918640000000003</v>
      </c>
      <c r="F19" s="3" t="s">
        <v>200</v>
      </c>
      <c r="G19" s="3" t="s">
        <v>200</v>
      </c>
      <c r="H19" s="3" t="s">
        <v>200</v>
      </c>
      <c r="I19" s="3">
        <v>66.499979999999994</v>
      </c>
      <c r="J19" s="3" t="s">
        <v>200</v>
      </c>
      <c r="K19" s="3" t="s">
        <v>200</v>
      </c>
      <c r="L19" s="3" t="s">
        <v>200</v>
      </c>
      <c r="M19" s="3" t="s">
        <v>200</v>
      </c>
      <c r="N19" s="3"/>
      <c r="O19" s="3"/>
    </row>
    <row r="20" spans="1:15" x14ac:dyDescent="0.25">
      <c r="A20" s="3" t="s">
        <v>198</v>
      </c>
      <c r="B20" s="3" t="s">
        <v>205</v>
      </c>
      <c r="C20" s="3">
        <v>90.676079999999999</v>
      </c>
      <c r="D20" s="3" t="s">
        <v>200</v>
      </c>
      <c r="E20" s="3" t="s">
        <v>200</v>
      </c>
      <c r="F20" s="3" t="s">
        <v>200</v>
      </c>
      <c r="G20" s="3" t="s">
        <v>200</v>
      </c>
      <c r="H20" s="3" t="s">
        <v>200</v>
      </c>
      <c r="I20" s="3" t="s">
        <v>200</v>
      </c>
      <c r="J20" s="3" t="s">
        <v>200</v>
      </c>
      <c r="K20" s="3" t="s">
        <v>200</v>
      </c>
      <c r="L20" s="3" t="s">
        <v>200</v>
      </c>
      <c r="M20" s="3" t="s">
        <v>200</v>
      </c>
      <c r="N20" s="3"/>
      <c r="O20" s="3"/>
    </row>
    <row r="21" spans="1:15" x14ac:dyDescent="0.25">
      <c r="A21" s="3" t="s">
        <v>198</v>
      </c>
      <c r="B21" s="3" t="s">
        <v>365</v>
      </c>
      <c r="C21" s="3" t="s">
        <v>200</v>
      </c>
      <c r="D21" s="3" t="s">
        <v>200</v>
      </c>
      <c r="E21" s="3">
        <v>79.878969999999995</v>
      </c>
      <c r="F21" s="3" t="s">
        <v>200</v>
      </c>
      <c r="G21" s="3" t="s">
        <v>200</v>
      </c>
      <c r="H21" s="3" t="s">
        <v>200</v>
      </c>
      <c r="I21" s="3" t="s">
        <v>200</v>
      </c>
      <c r="J21" s="3" t="s">
        <v>200</v>
      </c>
      <c r="K21" s="3">
        <v>83.423969999999997</v>
      </c>
      <c r="L21" s="3" t="s">
        <v>200</v>
      </c>
      <c r="M21" s="3" t="s">
        <v>200</v>
      </c>
      <c r="N21" s="3"/>
      <c r="O21" s="3"/>
    </row>
    <row r="22" spans="1:15" x14ac:dyDescent="0.25">
      <c r="A22" s="3" t="s">
        <v>198</v>
      </c>
      <c r="B22" s="3" t="s">
        <v>206</v>
      </c>
      <c r="C22" s="3" t="s">
        <v>200</v>
      </c>
      <c r="D22" s="3" t="s">
        <v>200</v>
      </c>
      <c r="E22" s="3">
        <v>85.441699999999997</v>
      </c>
      <c r="F22" s="3" t="s">
        <v>200</v>
      </c>
      <c r="G22" s="3" t="s">
        <v>200</v>
      </c>
      <c r="H22" s="3" t="s">
        <v>200</v>
      </c>
      <c r="I22" s="3" t="s">
        <v>200</v>
      </c>
      <c r="J22" s="3" t="s">
        <v>200</v>
      </c>
      <c r="K22" s="3">
        <v>89.515730000000005</v>
      </c>
      <c r="L22" s="3" t="s">
        <v>200</v>
      </c>
      <c r="M22" s="3" t="s">
        <v>200</v>
      </c>
      <c r="N22" s="3"/>
      <c r="O22" s="3"/>
    </row>
    <row r="23" spans="1:15" x14ac:dyDescent="0.25">
      <c r="A23" s="3" t="s">
        <v>207</v>
      </c>
      <c r="B23" s="3" t="s">
        <v>208</v>
      </c>
      <c r="C23" s="3" t="s">
        <v>200</v>
      </c>
      <c r="D23" s="3" t="s">
        <v>200</v>
      </c>
      <c r="E23" s="3">
        <v>42.63729</v>
      </c>
      <c r="F23" s="3" t="s">
        <v>200</v>
      </c>
      <c r="G23" s="3" t="s">
        <v>200</v>
      </c>
      <c r="H23" s="3" t="s">
        <v>200</v>
      </c>
      <c r="I23" s="3" t="s">
        <v>200</v>
      </c>
      <c r="J23" s="3" t="s">
        <v>200</v>
      </c>
      <c r="K23" s="3">
        <v>52.956389999999999</v>
      </c>
      <c r="L23" s="3" t="s">
        <v>200</v>
      </c>
      <c r="M23" s="3" t="s">
        <v>200</v>
      </c>
      <c r="N23" s="3"/>
      <c r="O23" s="3"/>
    </row>
    <row r="24" spans="1:15" x14ac:dyDescent="0.25">
      <c r="A24" s="3" t="s">
        <v>207</v>
      </c>
      <c r="B24" s="3" t="s">
        <v>209</v>
      </c>
      <c r="C24" s="3" t="s">
        <v>200</v>
      </c>
      <c r="D24" s="3" t="s">
        <v>200</v>
      </c>
      <c r="E24" s="3" t="s">
        <v>200</v>
      </c>
      <c r="F24" s="3" t="s">
        <v>200</v>
      </c>
      <c r="G24" s="3" t="s">
        <v>200</v>
      </c>
      <c r="H24" s="3" t="s">
        <v>200</v>
      </c>
      <c r="I24" s="3" t="s">
        <v>200</v>
      </c>
      <c r="J24" s="3" t="s">
        <v>200</v>
      </c>
      <c r="K24" s="3">
        <v>68.946190000000001</v>
      </c>
      <c r="L24" s="3" t="s">
        <v>200</v>
      </c>
      <c r="M24" s="3" t="s">
        <v>200</v>
      </c>
      <c r="N24" s="3"/>
      <c r="O24" s="3"/>
    </row>
    <row r="25" spans="1:15" x14ac:dyDescent="0.25">
      <c r="A25" s="3" t="s">
        <v>207</v>
      </c>
      <c r="B25" s="3" t="s">
        <v>257</v>
      </c>
      <c r="C25" s="3" t="s">
        <v>200</v>
      </c>
      <c r="D25" s="3" t="s">
        <v>200</v>
      </c>
      <c r="E25" s="3" t="s">
        <v>200</v>
      </c>
      <c r="F25" s="3" t="s">
        <v>200</v>
      </c>
      <c r="G25" s="3" t="s">
        <v>200</v>
      </c>
      <c r="H25" s="3" t="s">
        <v>200</v>
      </c>
      <c r="I25" s="3" t="s">
        <v>200</v>
      </c>
      <c r="J25" s="3">
        <v>44.423380000000002</v>
      </c>
      <c r="K25" s="3" t="s">
        <v>200</v>
      </c>
      <c r="L25" s="3" t="s">
        <v>200</v>
      </c>
      <c r="M25" s="3" t="s">
        <v>200</v>
      </c>
      <c r="N25" s="3"/>
      <c r="O25" s="3"/>
    </row>
    <row r="26" spans="1:15" x14ac:dyDescent="0.25">
      <c r="A26" s="3" t="s">
        <v>207</v>
      </c>
      <c r="B26" s="3" t="s">
        <v>210</v>
      </c>
      <c r="C26" s="3" t="s">
        <v>200</v>
      </c>
      <c r="D26" s="3" t="s">
        <v>200</v>
      </c>
      <c r="E26" s="3" t="s">
        <v>200</v>
      </c>
      <c r="F26" s="3" t="s">
        <v>200</v>
      </c>
      <c r="G26" s="3">
        <v>74.006320000000002</v>
      </c>
      <c r="H26" s="3" t="s">
        <v>200</v>
      </c>
      <c r="I26" s="3" t="s">
        <v>200</v>
      </c>
      <c r="J26" s="3" t="s">
        <v>200</v>
      </c>
      <c r="K26" s="3">
        <v>78.188929999999999</v>
      </c>
      <c r="L26" s="3" t="s">
        <v>200</v>
      </c>
      <c r="M26" s="3" t="s">
        <v>200</v>
      </c>
      <c r="N26" s="3"/>
      <c r="O26" s="3"/>
    </row>
    <row r="27" spans="1:15" x14ac:dyDescent="0.25">
      <c r="A27" s="3" t="s">
        <v>207</v>
      </c>
      <c r="B27" s="3" t="s">
        <v>211</v>
      </c>
      <c r="C27" s="3" t="s">
        <v>200</v>
      </c>
      <c r="D27" s="3" t="s">
        <v>200</v>
      </c>
      <c r="E27" s="3">
        <v>68.283299999999997</v>
      </c>
      <c r="F27" s="3" t="s">
        <v>200</v>
      </c>
      <c r="G27" s="3" t="s">
        <v>200</v>
      </c>
      <c r="H27" s="3" t="s">
        <v>200</v>
      </c>
      <c r="I27" s="3" t="s">
        <v>200</v>
      </c>
      <c r="J27" s="3" t="s">
        <v>200</v>
      </c>
      <c r="K27" s="3">
        <v>72.38409</v>
      </c>
      <c r="L27" s="3" t="s">
        <v>200</v>
      </c>
      <c r="M27" s="3" t="s">
        <v>200</v>
      </c>
      <c r="N27" s="3"/>
      <c r="O27" s="3"/>
    </row>
    <row r="28" spans="1:15" x14ac:dyDescent="0.25">
      <c r="A28" s="3" t="s">
        <v>207</v>
      </c>
      <c r="B28" s="3" t="s">
        <v>212</v>
      </c>
      <c r="C28" s="3" t="s">
        <v>200</v>
      </c>
      <c r="D28" s="3">
        <v>86.658069999999995</v>
      </c>
      <c r="E28" s="3">
        <v>88.979349999999997</v>
      </c>
      <c r="F28" s="3">
        <v>89.050939999999997</v>
      </c>
      <c r="G28" s="3">
        <v>90.283320000000003</v>
      </c>
      <c r="H28" s="3">
        <v>90.654020000000003</v>
      </c>
      <c r="I28" s="3">
        <v>90.980549999999994</v>
      </c>
      <c r="J28" s="3" t="s">
        <v>200</v>
      </c>
      <c r="K28" s="3">
        <v>89.366380000000007</v>
      </c>
      <c r="L28" s="3" t="s">
        <v>200</v>
      </c>
      <c r="M28" s="3" t="s">
        <v>200</v>
      </c>
      <c r="N28" s="3"/>
      <c r="O28" s="3"/>
    </row>
    <row r="29" spans="1:15" x14ac:dyDescent="0.25">
      <c r="A29" s="3" t="s">
        <v>207</v>
      </c>
      <c r="B29" s="3" t="s">
        <v>213</v>
      </c>
      <c r="C29" s="3">
        <v>61.548609999999996</v>
      </c>
      <c r="D29" s="3" t="s">
        <v>200</v>
      </c>
      <c r="E29" s="3">
        <v>64.664490000000001</v>
      </c>
      <c r="F29" s="3" t="s">
        <v>200</v>
      </c>
      <c r="G29" s="3">
        <v>66.137439999999998</v>
      </c>
      <c r="H29" s="3" t="s">
        <v>200</v>
      </c>
      <c r="I29" s="3" t="s">
        <v>200</v>
      </c>
      <c r="J29" s="3" t="s">
        <v>200</v>
      </c>
      <c r="K29" s="3">
        <v>69.394540000000006</v>
      </c>
      <c r="L29" s="3" t="s">
        <v>200</v>
      </c>
      <c r="M29" s="3" t="s">
        <v>200</v>
      </c>
      <c r="N29" s="3"/>
      <c r="O29" s="3"/>
    </row>
    <row r="30" spans="1:15" x14ac:dyDescent="0.25">
      <c r="A30" s="3" t="s">
        <v>207</v>
      </c>
      <c r="B30" s="3" t="s">
        <v>214</v>
      </c>
      <c r="C30" s="3">
        <v>94.448980000000006</v>
      </c>
      <c r="D30" s="3" t="s">
        <v>200</v>
      </c>
      <c r="E30" s="3" t="s">
        <v>200</v>
      </c>
      <c r="F30" s="3" t="s">
        <v>200</v>
      </c>
      <c r="G30" s="3" t="s">
        <v>200</v>
      </c>
      <c r="H30" s="3" t="s">
        <v>200</v>
      </c>
      <c r="I30" s="3" t="s">
        <v>200</v>
      </c>
      <c r="J30" s="3" t="s">
        <v>200</v>
      </c>
      <c r="K30" s="3">
        <v>96.350200000000001</v>
      </c>
      <c r="L30" s="3" t="s">
        <v>200</v>
      </c>
      <c r="M30" s="3" t="s">
        <v>200</v>
      </c>
      <c r="N30" s="3"/>
      <c r="O30" s="3"/>
    </row>
    <row r="31" spans="1:15" x14ac:dyDescent="0.25">
      <c r="A31" s="3" t="s">
        <v>207</v>
      </c>
      <c r="B31" s="3" t="s">
        <v>215</v>
      </c>
      <c r="C31" s="3" t="s">
        <v>200</v>
      </c>
      <c r="D31" s="3" t="s">
        <v>200</v>
      </c>
      <c r="E31" s="3" t="s">
        <v>200</v>
      </c>
      <c r="F31" s="3" t="s">
        <v>200</v>
      </c>
      <c r="G31" s="3" t="s">
        <v>200</v>
      </c>
      <c r="H31" s="3" t="s">
        <v>200</v>
      </c>
      <c r="I31" s="3" t="s">
        <v>200</v>
      </c>
      <c r="J31" s="3" t="s">
        <v>200</v>
      </c>
      <c r="K31" s="3">
        <v>28.864260000000002</v>
      </c>
      <c r="L31" s="3" t="s">
        <v>200</v>
      </c>
      <c r="M31" s="3" t="s">
        <v>200</v>
      </c>
      <c r="N31" s="3"/>
      <c r="O31" s="3"/>
    </row>
    <row r="32" spans="1:15" x14ac:dyDescent="0.25">
      <c r="A32" s="3" t="s">
        <v>207</v>
      </c>
      <c r="B32" s="3" t="s">
        <v>261</v>
      </c>
      <c r="C32" s="3" t="s">
        <v>200</v>
      </c>
      <c r="D32" s="3" t="s">
        <v>200</v>
      </c>
      <c r="E32" s="3" t="s">
        <v>200</v>
      </c>
      <c r="F32" s="3" t="s">
        <v>200</v>
      </c>
      <c r="G32" s="3" t="s">
        <v>200</v>
      </c>
      <c r="H32" s="3" t="s">
        <v>200</v>
      </c>
      <c r="I32" s="3" t="s">
        <v>200</v>
      </c>
      <c r="J32" s="3" t="s">
        <v>200</v>
      </c>
      <c r="K32" s="3">
        <v>56.063229999999997</v>
      </c>
      <c r="L32" s="3" t="s">
        <v>200</v>
      </c>
      <c r="M32" s="3" t="s">
        <v>200</v>
      </c>
      <c r="N32" s="3"/>
      <c r="O32" s="3"/>
    </row>
    <row r="33" spans="1:15" x14ac:dyDescent="0.25">
      <c r="A33" s="3" t="s">
        <v>207</v>
      </c>
      <c r="B33" s="3" t="s">
        <v>216</v>
      </c>
      <c r="C33" s="3">
        <v>64.591449999999995</v>
      </c>
      <c r="D33" s="3" t="s">
        <v>200</v>
      </c>
      <c r="E33" s="3">
        <v>61.97043</v>
      </c>
      <c r="F33" s="3" t="s">
        <v>200</v>
      </c>
      <c r="G33" s="3" t="s">
        <v>200</v>
      </c>
      <c r="H33" s="3" t="s">
        <v>200</v>
      </c>
      <c r="I33" s="3" t="s">
        <v>200</v>
      </c>
      <c r="J33" s="3" t="s">
        <v>200</v>
      </c>
      <c r="K33" s="3">
        <v>70.838059999999999</v>
      </c>
      <c r="L33" s="3" t="s">
        <v>200</v>
      </c>
      <c r="M33" s="3" t="s">
        <v>200</v>
      </c>
      <c r="N33" s="3"/>
      <c r="O33" s="3"/>
    </row>
    <row r="34" spans="1:15" x14ac:dyDescent="0.25">
      <c r="A34" s="3" t="s">
        <v>207</v>
      </c>
      <c r="B34" s="3" t="s">
        <v>217</v>
      </c>
      <c r="C34" s="3">
        <v>60.75262</v>
      </c>
      <c r="D34" s="3" t="s">
        <v>200</v>
      </c>
      <c r="E34" s="3">
        <v>73.347179999999994</v>
      </c>
      <c r="F34" s="3" t="s">
        <v>200</v>
      </c>
      <c r="G34" s="3" t="s">
        <v>200</v>
      </c>
      <c r="H34" s="3">
        <v>73.093829999999997</v>
      </c>
      <c r="I34" s="3" t="s">
        <v>200</v>
      </c>
      <c r="J34" s="3" t="s">
        <v>200</v>
      </c>
      <c r="K34" s="3" t="s">
        <v>200</v>
      </c>
      <c r="L34" s="3" t="s">
        <v>200</v>
      </c>
      <c r="M34" s="3" t="s">
        <v>200</v>
      </c>
      <c r="N34" s="3"/>
      <c r="O34" s="3"/>
    </row>
    <row r="35" spans="1:15" x14ac:dyDescent="0.25">
      <c r="A35" s="3" t="s">
        <v>218</v>
      </c>
      <c r="B35" s="3" t="s">
        <v>246</v>
      </c>
      <c r="C35" s="3" t="s">
        <v>200</v>
      </c>
      <c r="D35" s="3" t="s">
        <v>200</v>
      </c>
      <c r="E35" s="3" t="s">
        <v>200</v>
      </c>
      <c r="F35" s="3" t="s">
        <v>200</v>
      </c>
      <c r="G35" s="3" t="s">
        <v>200</v>
      </c>
      <c r="H35" s="3" t="s">
        <v>200</v>
      </c>
      <c r="I35" s="3" t="s">
        <v>200</v>
      </c>
      <c r="J35" s="3" t="s">
        <v>200</v>
      </c>
      <c r="K35" s="3">
        <v>75.322969999999998</v>
      </c>
      <c r="L35" s="3" t="s">
        <v>200</v>
      </c>
      <c r="M35" s="3" t="s">
        <v>200</v>
      </c>
      <c r="N35" s="3"/>
      <c r="O35" s="3"/>
    </row>
    <row r="36" spans="1:15" x14ac:dyDescent="0.25">
      <c r="A36" s="3" t="s">
        <v>218</v>
      </c>
      <c r="B36" s="3" t="s">
        <v>219</v>
      </c>
      <c r="C36" s="3">
        <v>63.515810000000002</v>
      </c>
      <c r="D36" s="3" t="s">
        <v>200</v>
      </c>
      <c r="E36" s="3">
        <v>65.756659999999997</v>
      </c>
      <c r="F36" s="3">
        <v>62.705219999999997</v>
      </c>
      <c r="G36" s="3" t="s">
        <v>200</v>
      </c>
      <c r="H36" s="3" t="s">
        <v>200</v>
      </c>
      <c r="I36" s="3" t="s">
        <v>200</v>
      </c>
      <c r="J36" s="3">
        <v>65.505690000000001</v>
      </c>
      <c r="K36" s="3" t="s">
        <v>200</v>
      </c>
      <c r="L36" s="3" t="s">
        <v>200</v>
      </c>
      <c r="M36" s="3" t="s">
        <v>200</v>
      </c>
      <c r="N36" s="3"/>
      <c r="O36" s="3"/>
    </row>
    <row r="37" spans="1:15" x14ac:dyDescent="0.25">
      <c r="A37" s="3" t="s">
        <v>218</v>
      </c>
      <c r="B37" s="3" t="s">
        <v>247</v>
      </c>
      <c r="C37" s="3" t="s">
        <v>200</v>
      </c>
      <c r="D37" s="3" t="s">
        <v>200</v>
      </c>
      <c r="E37" s="3" t="s">
        <v>200</v>
      </c>
      <c r="F37" s="3" t="s">
        <v>200</v>
      </c>
      <c r="G37" s="3" t="s">
        <v>200</v>
      </c>
      <c r="H37" s="3" t="s">
        <v>200</v>
      </c>
      <c r="I37" s="3" t="s">
        <v>200</v>
      </c>
      <c r="J37" s="3">
        <v>43.354390000000002</v>
      </c>
      <c r="K37" s="3" t="s">
        <v>200</v>
      </c>
      <c r="L37" s="3" t="s">
        <v>200</v>
      </c>
      <c r="M37" s="3" t="s">
        <v>200</v>
      </c>
      <c r="N37" s="3"/>
      <c r="O37" s="3"/>
    </row>
    <row r="38" spans="1:15" x14ac:dyDescent="0.25">
      <c r="A38" s="3" t="s">
        <v>218</v>
      </c>
      <c r="B38" s="3" t="s">
        <v>220</v>
      </c>
      <c r="C38" s="3" t="s">
        <v>200</v>
      </c>
      <c r="D38" s="3">
        <v>57.639989999999997</v>
      </c>
      <c r="E38" s="3">
        <v>59.13064</v>
      </c>
      <c r="F38" s="3" t="s">
        <v>200</v>
      </c>
      <c r="G38" s="3" t="s">
        <v>200</v>
      </c>
      <c r="H38" s="3" t="s">
        <v>200</v>
      </c>
      <c r="I38" s="3" t="s">
        <v>200</v>
      </c>
      <c r="J38" s="3" t="s">
        <v>200</v>
      </c>
      <c r="K38" s="3">
        <v>64.591380000000001</v>
      </c>
      <c r="L38" s="3" t="s">
        <v>200</v>
      </c>
      <c r="M38" s="3" t="s">
        <v>200</v>
      </c>
      <c r="N38" s="3"/>
      <c r="O38" s="3"/>
    </row>
    <row r="39" spans="1:15" x14ac:dyDescent="0.25">
      <c r="A39" s="3" t="s">
        <v>218</v>
      </c>
      <c r="B39" s="3" t="s">
        <v>221</v>
      </c>
      <c r="C39" s="3">
        <v>71.088210000000004</v>
      </c>
      <c r="D39" s="3">
        <v>71.729600000000005</v>
      </c>
      <c r="E39" s="3">
        <v>72.160650000000004</v>
      </c>
      <c r="F39" s="3" t="s">
        <v>200</v>
      </c>
      <c r="G39" s="3">
        <v>72.223770000000002</v>
      </c>
      <c r="H39" s="3" t="s">
        <v>200</v>
      </c>
      <c r="I39" s="3" t="s">
        <v>200</v>
      </c>
      <c r="J39" s="3" t="s">
        <v>200</v>
      </c>
      <c r="K39" s="3" t="s">
        <v>200</v>
      </c>
      <c r="L39" s="3" t="s">
        <v>200</v>
      </c>
      <c r="M39" s="3" t="s">
        <v>200</v>
      </c>
      <c r="N39" s="3"/>
      <c r="O39" s="3"/>
    </row>
    <row r="40" spans="1:15" x14ac:dyDescent="0.25">
      <c r="A40" s="3" t="s">
        <v>222</v>
      </c>
      <c r="B40" s="3" t="s">
        <v>223</v>
      </c>
      <c r="C40" s="3" t="s">
        <v>200</v>
      </c>
      <c r="D40" s="3" t="s">
        <v>200</v>
      </c>
      <c r="E40" s="3" t="s">
        <v>200</v>
      </c>
      <c r="F40" s="3" t="s">
        <v>200</v>
      </c>
      <c r="G40" s="3">
        <v>53.407209999999999</v>
      </c>
      <c r="H40" s="3" t="s">
        <v>200</v>
      </c>
      <c r="I40" s="3" t="s">
        <v>200</v>
      </c>
      <c r="J40" s="3" t="s">
        <v>200</v>
      </c>
      <c r="K40" s="3" t="s">
        <v>200</v>
      </c>
      <c r="L40" s="3" t="s">
        <v>200</v>
      </c>
      <c r="M40" s="3" t="s">
        <v>200</v>
      </c>
      <c r="N40" s="3"/>
      <c r="O40" s="3"/>
    </row>
    <row r="41" spans="1:15" x14ac:dyDescent="0.25">
      <c r="A41" s="3" t="s">
        <v>222</v>
      </c>
      <c r="B41" s="3" t="s">
        <v>224</v>
      </c>
      <c r="C41" s="3" t="s">
        <v>200</v>
      </c>
      <c r="D41" s="3" t="s">
        <v>200</v>
      </c>
      <c r="E41" s="3" t="s">
        <v>200</v>
      </c>
      <c r="F41" s="3">
        <v>87.451210000000003</v>
      </c>
      <c r="G41" s="3" t="s">
        <v>200</v>
      </c>
      <c r="H41" s="3" t="s">
        <v>200</v>
      </c>
      <c r="I41" s="3" t="s">
        <v>200</v>
      </c>
      <c r="J41" s="3" t="s">
        <v>200</v>
      </c>
      <c r="K41" s="3" t="s">
        <v>200</v>
      </c>
      <c r="L41" s="3" t="s">
        <v>200</v>
      </c>
      <c r="M41" s="3" t="s">
        <v>200</v>
      </c>
      <c r="N41" s="3"/>
      <c r="O41" s="3"/>
    </row>
    <row r="42" spans="1:15" x14ac:dyDescent="0.25">
      <c r="A42" s="3" t="s">
        <v>222</v>
      </c>
      <c r="B42" s="3" t="s">
        <v>225</v>
      </c>
      <c r="C42" s="3">
        <v>82.447550000000007</v>
      </c>
      <c r="D42" s="3" t="s">
        <v>200</v>
      </c>
      <c r="E42" s="3" t="s">
        <v>200</v>
      </c>
      <c r="F42" s="3" t="s">
        <v>200</v>
      </c>
      <c r="G42" s="3" t="s">
        <v>200</v>
      </c>
      <c r="H42" s="3" t="s">
        <v>200</v>
      </c>
      <c r="I42" s="3" t="s">
        <v>200</v>
      </c>
      <c r="J42" s="3" t="s">
        <v>200</v>
      </c>
      <c r="K42" s="3">
        <v>88.542689999999993</v>
      </c>
      <c r="L42" s="3" t="s">
        <v>200</v>
      </c>
      <c r="M42" s="3" t="s">
        <v>200</v>
      </c>
      <c r="N42" s="3"/>
      <c r="O42" s="3"/>
    </row>
    <row r="43" spans="1:15" x14ac:dyDescent="0.25">
      <c r="A43" s="3" t="s">
        <v>222</v>
      </c>
      <c r="B43" s="3" t="s">
        <v>226</v>
      </c>
      <c r="C43" s="3" t="s">
        <v>200</v>
      </c>
      <c r="D43" s="3" t="s">
        <v>200</v>
      </c>
      <c r="E43" s="3" t="s">
        <v>200</v>
      </c>
      <c r="F43" s="3" t="s">
        <v>200</v>
      </c>
      <c r="G43" s="3">
        <v>84.934889999999996</v>
      </c>
      <c r="H43" s="3" t="s">
        <v>200</v>
      </c>
      <c r="I43" s="3" t="s">
        <v>200</v>
      </c>
      <c r="J43" s="3" t="s">
        <v>200</v>
      </c>
      <c r="K43" s="3" t="s">
        <v>200</v>
      </c>
      <c r="L43" s="3" t="s">
        <v>200</v>
      </c>
      <c r="M43" s="3" t="s">
        <v>200</v>
      </c>
      <c r="N43" s="3"/>
      <c r="O43" s="3"/>
    </row>
    <row r="44" spans="1:15" x14ac:dyDescent="0.25">
      <c r="A44" s="3" t="s">
        <v>222</v>
      </c>
      <c r="B44" s="3" t="s">
        <v>248</v>
      </c>
      <c r="C44" s="3">
        <v>51.25197</v>
      </c>
      <c r="D44" s="3" t="s">
        <v>200</v>
      </c>
      <c r="E44" s="3" t="s">
        <v>200</v>
      </c>
      <c r="F44" s="3" t="s">
        <v>200</v>
      </c>
      <c r="G44" s="3">
        <v>55.130989999999997</v>
      </c>
      <c r="H44" s="3">
        <v>55.20411</v>
      </c>
      <c r="I44" s="3" t="s">
        <v>200</v>
      </c>
      <c r="J44" s="3" t="s">
        <v>200</v>
      </c>
      <c r="K44" s="3" t="s">
        <v>200</v>
      </c>
      <c r="L44" s="3" t="s">
        <v>200</v>
      </c>
      <c r="M44" s="3" t="s">
        <v>200</v>
      </c>
      <c r="N44" s="3"/>
      <c r="O44" s="3"/>
    </row>
    <row r="45" spans="1:15" x14ac:dyDescent="0.25">
      <c r="A45" s="3" t="s">
        <v>222</v>
      </c>
      <c r="B45" s="3" t="s">
        <v>249</v>
      </c>
      <c r="C45" s="3" t="s">
        <v>200</v>
      </c>
      <c r="D45" s="3" t="s">
        <v>200</v>
      </c>
      <c r="E45" s="3" t="s">
        <v>200</v>
      </c>
      <c r="F45" s="3" t="s">
        <v>200</v>
      </c>
      <c r="G45" s="3" t="s">
        <v>200</v>
      </c>
      <c r="H45" s="3">
        <v>43.062460000000002</v>
      </c>
      <c r="I45" s="3" t="s">
        <v>200</v>
      </c>
      <c r="J45" s="3">
        <v>50.295140000000004</v>
      </c>
      <c r="K45" s="3" t="s">
        <v>200</v>
      </c>
      <c r="L45" s="3" t="s">
        <v>200</v>
      </c>
      <c r="M45" s="3" t="s">
        <v>200</v>
      </c>
      <c r="N45" s="3"/>
      <c r="O45" s="3"/>
    </row>
    <row r="46" spans="1:15" x14ac:dyDescent="0.25">
      <c r="A46" s="3" t="s">
        <v>222</v>
      </c>
      <c r="B46" s="3" t="s">
        <v>250</v>
      </c>
      <c r="C46" s="3" t="s">
        <v>200</v>
      </c>
      <c r="D46" s="3">
        <v>87.951059999999998</v>
      </c>
      <c r="E46" s="3" t="s">
        <v>200</v>
      </c>
      <c r="F46" s="3" t="s">
        <v>200</v>
      </c>
      <c r="G46" s="3" t="s">
        <v>200</v>
      </c>
      <c r="H46" s="3" t="s">
        <v>200</v>
      </c>
      <c r="I46" s="3" t="s">
        <v>200</v>
      </c>
      <c r="J46" s="3" t="s">
        <v>200</v>
      </c>
      <c r="K46" s="3">
        <v>91.436430000000001</v>
      </c>
      <c r="L46" s="3" t="s">
        <v>200</v>
      </c>
      <c r="M46" s="3" t="s">
        <v>200</v>
      </c>
      <c r="N46" s="3"/>
      <c r="O46" s="3"/>
    </row>
    <row r="47" spans="1:15" x14ac:dyDescent="0.25">
      <c r="A47" s="3" t="s">
        <v>222</v>
      </c>
      <c r="B47" s="3" t="s">
        <v>266</v>
      </c>
      <c r="C47" s="3">
        <v>91.713989999999995</v>
      </c>
      <c r="D47" s="3">
        <v>92.047889999999995</v>
      </c>
      <c r="E47" s="3">
        <v>92.586250000000007</v>
      </c>
      <c r="F47" s="3" t="s">
        <v>200</v>
      </c>
      <c r="G47" s="3">
        <v>93.073059999999998</v>
      </c>
      <c r="H47" s="3">
        <v>93.408029999999997</v>
      </c>
      <c r="I47" s="3" t="s">
        <v>200</v>
      </c>
      <c r="J47" s="3">
        <v>86.458629999999999</v>
      </c>
      <c r="K47" s="3" t="s">
        <v>200</v>
      </c>
      <c r="L47" s="3" t="s">
        <v>200</v>
      </c>
      <c r="M47" s="3" t="s">
        <v>200</v>
      </c>
      <c r="N47" s="3"/>
      <c r="O47" s="3"/>
    </row>
    <row r="48" spans="1:15" x14ac:dyDescent="0.25">
      <c r="A48" s="3" t="s">
        <v>222</v>
      </c>
      <c r="B48" s="3" t="s">
        <v>251</v>
      </c>
      <c r="C48" s="3">
        <v>77.746639999999999</v>
      </c>
      <c r="D48" s="3" t="s">
        <v>200</v>
      </c>
      <c r="E48" s="3" t="s">
        <v>200</v>
      </c>
      <c r="F48" s="3" t="s">
        <v>200</v>
      </c>
      <c r="G48" s="3" t="s">
        <v>200</v>
      </c>
      <c r="H48" s="3" t="s">
        <v>200</v>
      </c>
      <c r="I48" s="3" t="s">
        <v>200</v>
      </c>
      <c r="J48" s="3" t="s">
        <v>200</v>
      </c>
      <c r="K48" s="3">
        <v>83.083439999999996</v>
      </c>
      <c r="L48" s="3" t="s">
        <v>200</v>
      </c>
      <c r="M48" s="3" t="s">
        <v>200</v>
      </c>
      <c r="N48" s="3"/>
      <c r="O48" s="3"/>
    </row>
    <row r="49" spans="1:15" x14ac:dyDescent="0.25">
      <c r="A49" s="3" t="s">
        <v>222</v>
      </c>
      <c r="B49" s="3" t="s">
        <v>227</v>
      </c>
      <c r="C49" s="3" t="s">
        <v>200</v>
      </c>
      <c r="D49" s="3">
        <v>80.065659999999994</v>
      </c>
      <c r="E49" s="3" t="s">
        <v>200</v>
      </c>
      <c r="F49" s="3" t="s">
        <v>200</v>
      </c>
      <c r="G49" s="3">
        <v>88.283829999999995</v>
      </c>
      <c r="H49" s="3" t="s">
        <v>200</v>
      </c>
      <c r="I49" s="3" t="s">
        <v>200</v>
      </c>
      <c r="J49" s="3" t="s">
        <v>200</v>
      </c>
      <c r="K49" s="3" t="s">
        <v>200</v>
      </c>
      <c r="L49" s="3" t="s">
        <v>200</v>
      </c>
      <c r="M49" s="3" t="s">
        <v>200</v>
      </c>
      <c r="N49" s="3"/>
      <c r="O49" s="3"/>
    </row>
    <row r="50" spans="1:15" x14ac:dyDescent="0.25">
      <c r="A50" s="3" t="s">
        <v>228</v>
      </c>
      <c r="B50" s="3" t="s">
        <v>229</v>
      </c>
      <c r="C50" s="3" t="s">
        <v>200</v>
      </c>
      <c r="D50" s="3" t="s">
        <v>200</v>
      </c>
      <c r="E50" s="3">
        <v>22.093879999999999</v>
      </c>
      <c r="F50" s="3" t="s">
        <v>200</v>
      </c>
      <c r="G50" s="3" t="s">
        <v>200</v>
      </c>
      <c r="H50" s="3" t="s">
        <v>200</v>
      </c>
      <c r="I50" s="3" t="s">
        <v>200</v>
      </c>
      <c r="J50" s="3" t="s">
        <v>200</v>
      </c>
      <c r="K50" s="3">
        <v>31.071650000000002</v>
      </c>
      <c r="L50" s="3" t="s">
        <v>200</v>
      </c>
      <c r="M50" s="3" t="s">
        <v>200</v>
      </c>
      <c r="N50" s="3"/>
      <c r="O50" s="3"/>
    </row>
    <row r="51" spans="1:15" x14ac:dyDescent="0.25">
      <c r="A51" s="3" t="s">
        <v>228</v>
      </c>
      <c r="B51" s="3" t="s">
        <v>230</v>
      </c>
      <c r="C51" s="3" t="s">
        <v>200</v>
      </c>
      <c r="D51" s="3" t="s">
        <v>200</v>
      </c>
      <c r="E51" s="3" t="s">
        <v>200</v>
      </c>
      <c r="F51" s="3" t="s">
        <v>200</v>
      </c>
      <c r="G51" s="3">
        <v>26.22025</v>
      </c>
      <c r="H51" s="3" t="s">
        <v>200</v>
      </c>
      <c r="I51" s="3" t="s">
        <v>200</v>
      </c>
      <c r="J51" s="3" t="s">
        <v>200</v>
      </c>
      <c r="K51" s="3">
        <v>32.687620000000003</v>
      </c>
      <c r="L51" s="3" t="s">
        <v>200</v>
      </c>
      <c r="M51" s="3" t="s">
        <v>200</v>
      </c>
      <c r="N51" s="3"/>
      <c r="O51" s="3"/>
    </row>
    <row r="52" spans="1:15" x14ac:dyDescent="0.25">
      <c r="A52" s="3" t="s">
        <v>228</v>
      </c>
      <c r="B52" s="3" t="s">
        <v>231</v>
      </c>
      <c r="C52" s="3" t="s">
        <v>200</v>
      </c>
      <c r="D52" s="3" t="s">
        <v>200</v>
      </c>
      <c r="E52" s="3">
        <v>80.496219999999994</v>
      </c>
      <c r="F52" s="3" t="s">
        <v>200</v>
      </c>
      <c r="G52" s="3" t="s">
        <v>200</v>
      </c>
      <c r="H52" s="3">
        <v>82.04222</v>
      </c>
      <c r="I52" s="3" t="s">
        <v>200</v>
      </c>
      <c r="J52" s="3" t="s">
        <v>200</v>
      </c>
      <c r="K52" s="3" t="s">
        <v>200</v>
      </c>
      <c r="L52" s="3" t="s">
        <v>200</v>
      </c>
      <c r="M52" s="3" t="s">
        <v>200</v>
      </c>
      <c r="N52" s="3"/>
      <c r="O52" s="3"/>
    </row>
    <row r="53" spans="1:15" x14ac:dyDescent="0.25">
      <c r="A53" s="3" t="s">
        <v>228</v>
      </c>
      <c r="B53" s="3" t="s">
        <v>232</v>
      </c>
      <c r="C53" s="3" t="s">
        <v>200</v>
      </c>
      <c r="D53" s="3" t="s">
        <v>200</v>
      </c>
      <c r="E53" s="3">
        <v>30.46172</v>
      </c>
      <c r="F53" s="3" t="s">
        <v>200</v>
      </c>
      <c r="G53" s="3">
        <v>36.78425</v>
      </c>
      <c r="H53" s="3" t="s">
        <v>200</v>
      </c>
      <c r="I53" s="3" t="s">
        <v>200</v>
      </c>
      <c r="J53" s="3" t="s">
        <v>200</v>
      </c>
      <c r="K53" s="3">
        <v>40.499369999999999</v>
      </c>
      <c r="L53" s="3" t="s">
        <v>200</v>
      </c>
      <c r="M53" s="3" t="s">
        <v>200</v>
      </c>
      <c r="N53" s="3"/>
      <c r="O53" s="3"/>
    </row>
    <row r="54" spans="1:15" x14ac:dyDescent="0.25">
      <c r="A54" s="3" t="s">
        <v>228</v>
      </c>
      <c r="B54" s="3" t="s">
        <v>233</v>
      </c>
      <c r="C54" s="3" t="s">
        <v>200</v>
      </c>
      <c r="D54" s="3" t="s">
        <v>200</v>
      </c>
      <c r="E54" s="3" t="s">
        <v>200</v>
      </c>
      <c r="F54" s="3">
        <v>33.57535</v>
      </c>
      <c r="G54" s="3" t="s">
        <v>200</v>
      </c>
      <c r="H54" s="3">
        <v>41.577019999999997</v>
      </c>
      <c r="I54" s="3" t="s">
        <v>200</v>
      </c>
      <c r="J54" s="3" t="s">
        <v>200</v>
      </c>
      <c r="K54" s="3" t="s">
        <v>200</v>
      </c>
      <c r="L54" s="3" t="s">
        <v>200</v>
      </c>
      <c r="M54" s="3" t="s">
        <v>200</v>
      </c>
      <c r="N54" s="3"/>
      <c r="O54" s="3"/>
    </row>
    <row r="55" spans="1:15" x14ac:dyDescent="0.25">
      <c r="A55" s="3" t="s">
        <v>228</v>
      </c>
      <c r="B55" s="3" t="s">
        <v>234</v>
      </c>
      <c r="C55" s="3">
        <v>65.294690000000003</v>
      </c>
      <c r="D55" s="3" t="s">
        <v>200</v>
      </c>
      <c r="E55" s="3" t="s">
        <v>200</v>
      </c>
      <c r="F55" s="3" t="s">
        <v>200</v>
      </c>
      <c r="G55" s="3" t="s">
        <v>200</v>
      </c>
      <c r="H55" s="3" t="s">
        <v>200</v>
      </c>
      <c r="I55" s="3" t="s">
        <v>200</v>
      </c>
      <c r="J55" s="3" t="s">
        <v>200</v>
      </c>
      <c r="K55" s="3">
        <v>74.47439</v>
      </c>
      <c r="L55" s="3" t="s">
        <v>200</v>
      </c>
      <c r="M55" s="3" t="s">
        <v>200</v>
      </c>
      <c r="N55" s="3"/>
      <c r="O55" s="3"/>
    </row>
    <row r="56" spans="1:15" x14ac:dyDescent="0.25">
      <c r="A56" s="3" t="s">
        <v>228</v>
      </c>
      <c r="B56" s="3" t="s">
        <v>252</v>
      </c>
      <c r="C56" s="3">
        <v>12.19195</v>
      </c>
      <c r="D56" s="3" t="s">
        <v>200</v>
      </c>
      <c r="E56" s="3" t="s">
        <v>200</v>
      </c>
      <c r="F56" s="3" t="s">
        <v>200</v>
      </c>
      <c r="G56" s="3">
        <v>21.962250000000001</v>
      </c>
      <c r="H56" s="3" t="s">
        <v>200</v>
      </c>
      <c r="I56" s="3" t="s">
        <v>200</v>
      </c>
      <c r="J56" s="3" t="s">
        <v>200</v>
      </c>
      <c r="K56" s="3" t="s">
        <v>200</v>
      </c>
      <c r="L56" s="3" t="s">
        <v>200</v>
      </c>
      <c r="M56" s="3" t="s">
        <v>200</v>
      </c>
      <c r="N56" s="3"/>
      <c r="O56" s="3"/>
    </row>
    <row r="57" spans="1:15" x14ac:dyDescent="0.25">
      <c r="A57" s="3" t="s">
        <v>228</v>
      </c>
      <c r="B57" s="3" t="s">
        <v>235</v>
      </c>
      <c r="C57" s="3" t="s">
        <v>200</v>
      </c>
      <c r="D57" s="3" t="s">
        <v>200</v>
      </c>
      <c r="E57" s="3" t="s">
        <v>200</v>
      </c>
      <c r="F57" s="3" t="s">
        <v>200</v>
      </c>
      <c r="G57" s="3">
        <v>30.768509999999999</v>
      </c>
      <c r="H57" s="3" t="s">
        <v>200</v>
      </c>
      <c r="I57" s="3" t="s">
        <v>200</v>
      </c>
      <c r="J57" s="3" t="s">
        <v>200</v>
      </c>
      <c r="K57" s="3" t="s">
        <v>200</v>
      </c>
      <c r="L57" s="3" t="s">
        <v>200</v>
      </c>
      <c r="M57" s="3" t="s">
        <v>200</v>
      </c>
      <c r="N57" s="3"/>
      <c r="O57" s="3"/>
    </row>
    <row r="58" spans="1:15" x14ac:dyDescent="0.25">
      <c r="A58" s="3" t="s">
        <v>228</v>
      </c>
      <c r="B58" s="3" t="s">
        <v>236</v>
      </c>
      <c r="C58" s="3" t="s">
        <v>200</v>
      </c>
      <c r="D58" s="3" t="s">
        <v>200</v>
      </c>
      <c r="E58" s="3" t="s">
        <v>200</v>
      </c>
      <c r="F58" s="3" t="s">
        <v>200</v>
      </c>
      <c r="G58" s="3" t="s">
        <v>200</v>
      </c>
      <c r="H58" s="3" t="s">
        <v>200</v>
      </c>
      <c r="I58" s="3" t="s">
        <v>200</v>
      </c>
      <c r="J58" s="3">
        <v>34.092260000000003</v>
      </c>
      <c r="K58" s="3" t="s">
        <v>200</v>
      </c>
      <c r="L58" s="3" t="s">
        <v>200</v>
      </c>
      <c r="M58" s="3" t="s">
        <v>200</v>
      </c>
      <c r="N58" s="3"/>
      <c r="O58" s="3"/>
    </row>
    <row r="59" spans="1:15" x14ac:dyDescent="0.25">
      <c r="A59" s="3" t="s">
        <v>228</v>
      </c>
      <c r="B59" s="3" t="s">
        <v>237</v>
      </c>
      <c r="C59" s="3">
        <v>20.287929999999999</v>
      </c>
      <c r="D59" s="3">
        <v>18.904689999999999</v>
      </c>
      <c r="E59" s="3" t="s">
        <v>200</v>
      </c>
      <c r="F59" s="3" t="s">
        <v>200</v>
      </c>
      <c r="G59" s="3" t="s">
        <v>200</v>
      </c>
      <c r="H59" s="3">
        <v>22.195810000000002</v>
      </c>
      <c r="I59" s="3" t="s">
        <v>200</v>
      </c>
      <c r="J59" s="3" t="s">
        <v>200</v>
      </c>
      <c r="K59" s="3">
        <v>25.73516</v>
      </c>
      <c r="L59" s="3" t="s">
        <v>200</v>
      </c>
      <c r="M59" s="3" t="s">
        <v>200</v>
      </c>
      <c r="N59" s="3"/>
      <c r="O59" s="3"/>
    </row>
    <row r="60" spans="1:15" x14ac:dyDescent="0.25">
      <c r="A60" s="3" t="s">
        <v>228</v>
      </c>
      <c r="B60" s="3" t="s">
        <v>238</v>
      </c>
      <c r="C60" s="3" t="s">
        <v>200</v>
      </c>
      <c r="D60" s="3" t="s">
        <v>200</v>
      </c>
      <c r="E60" s="3">
        <v>22.551290000000002</v>
      </c>
      <c r="F60" s="3" t="s">
        <v>200</v>
      </c>
      <c r="G60" s="3" t="s">
        <v>200</v>
      </c>
      <c r="H60" s="3" t="s">
        <v>200</v>
      </c>
      <c r="I60" s="3" t="s">
        <v>200</v>
      </c>
      <c r="J60" s="3" t="s">
        <v>200</v>
      </c>
      <c r="K60" s="3">
        <v>26.65</v>
      </c>
      <c r="L60" s="3" t="s">
        <v>200</v>
      </c>
      <c r="M60" s="3" t="s">
        <v>200</v>
      </c>
      <c r="N60" s="3"/>
      <c r="O60" s="3"/>
    </row>
    <row r="61" spans="1:15" x14ac:dyDescent="0.25">
      <c r="A61" s="3" t="s">
        <v>228</v>
      </c>
      <c r="B61" s="3" t="s">
        <v>253</v>
      </c>
      <c r="C61" s="3" t="s">
        <v>200</v>
      </c>
      <c r="D61" s="3" t="s">
        <v>200</v>
      </c>
      <c r="E61" s="3" t="s">
        <v>200</v>
      </c>
      <c r="F61" s="3" t="s">
        <v>200</v>
      </c>
      <c r="G61" s="3" t="s">
        <v>200</v>
      </c>
      <c r="H61" s="3" t="s">
        <v>200</v>
      </c>
      <c r="I61" s="3" t="s">
        <v>200</v>
      </c>
      <c r="J61" s="3" t="s">
        <v>200</v>
      </c>
      <c r="K61" s="3">
        <v>52.656480000000002</v>
      </c>
      <c r="L61" s="3" t="s">
        <v>200</v>
      </c>
      <c r="M61" s="3" t="s">
        <v>200</v>
      </c>
      <c r="N61" s="3"/>
      <c r="O61" s="3"/>
    </row>
    <row r="62" spans="1:15" x14ac:dyDescent="0.25">
      <c r="A62" s="3" t="s">
        <v>228</v>
      </c>
      <c r="B62" s="3" t="s">
        <v>239</v>
      </c>
      <c r="C62" s="3" t="s">
        <v>200</v>
      </c>
      <c r="D62" s="3">
        <v>40.254950000000001</v>
      </c>
      <c r="E62" s="3" t="s">
        <v>200</v>
      </c>
      <c r="F62" s="3">
        <v>33.760359999999999</v>
      </c>
      <c r="G62" s="3" t="s">
        <v>200</v>
      </c>
      <c r="H62" s="3" t="s">
        <v>200</v>
      </c>
      <c r="I62" s="3" t="s">
        <v>200</v>
      </c>
      <c r="J62" s="3">
        <v>39.798560000000002</v>
      </c>
      <c r="K62" s="3" t="s">
        <v>200</v>
      </c>
      <c r="L62" s="3" t="s">
        <v>200</v>
      </c>
      <c r="M62" s="3" t="s">
        <v>200</v>
      </c>
      <c r="N62" s="3"/>
      <c r="O62" s="3"/>
    </row>
    <row r="63" spans="1:15" x14ac:dyDescent="0.25">
      <c r="A63" s="3" t="s">
        <v>228</v>
      </c>
      <c r="B63" s="3" t="s">
        <v>240</v>
      </c>
      <c r="C63" s="3" t="s">
        <v>200</v>
      </c>
      <c r="D63" s="3" t="s">
        <v>200</v>
      </c>
      <c r="E63" s="3" t="s">
        <v>200</v>
      </c>
      <c r="F63" s="3">
        <v>24.856680000000001</v>
      </c>
      <c r="G63" s="3" t="s">
        <v>200</v>
      </c>
      <c r="H63" s="3" t="s">
        <v>200</v>
      </c>
      <c r="I63" s="3" t="s">
        <v>200</v>
      </c>
      <c r="J63" s="3" t="s">
        <v>200</v>
      </c>
      <c r="K63" s="3">
        <v>34.852029999999999</v>
      </c>
      <c r="L63" s="3" t="s">
        <v>200</v>
      </c>
      <c r="M63" s="3" t="s">
        <v>200</v>
      </c>
      <c r="N63" s="3"/>
      <c r="O63" s="3"/>
    </row>
    <row r="64" spans="1:15" x14ac:dyDescent="0.25">
      <c r="A64" s="3" t="s">
        <v>228</v>
      </c>
      <c r="B64" s="3" t="s">
        <v>241</v>
      </c>
      <c r="C64" s="3" t="s">
        <v>200</v>
      </c>
      <c r="D64" s="3">
        <v>47.97739</v>
      </c>
      <c r="E64" s="3" t="s">
        <v>200</v>
      </c>
      <c r="F64" s="3" t="s">
        <v>200</v>
      </c>
      <c r="G64" s="3" t="s">
        <v>200</v>
      </c>
      <c r="H64" s="3">
        <v>51.241779999999999</v>
      </c>
      <c r="I64" s="3" t="s">
        <v>200</v>
      </c>
      <c r="J64" s="3" t="s">
        <v>200</v>
      </c>
      <c r="K64" s="3" t="s">
        <v>200</v>
      </c>
      <c r="L64" s="3" t="s">
        <v>200</v>
      </c>
      <c r="M64" s="3" t="s">
        <v>200</v>
      </c>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O350"/>
  <sheetViews>
    <sheetView workbookViewId="0"/>
  </sheetViews>
  <sheetFormatPr defaultColWidth="11.42578125" defaultRowHeight="15" x14ac:dyDescent="0.25"/>
  <cols>
    <col min="1" max="1" width="25.7109375" customWidth="1"/>
    <col min="2" max="2" width="43.7109375" customWidth="1"/>
  </cols>
  <sheetData>
    <row r="1" spans="1:15" x14ac:dyDescent="0.25">
      <c r="A1" s="2" t="s">
        <v>177</v>
      </c>
      <c r="B1" s="2"/>
      <c r="C1" s="2"/>
      <c r="D1" s="2"/>
      <c r="E1" s="2"/>
      <c r="F1" s="2"/>
      <c r="G1" s="2"/>
      <c r="H1" s="2"/>
      <c r="I1" s="2"/>
      <c r="J1" s="2"/>
      <c r="K1" s="2"/>
      <c r="L1" s="2"/>
      <c r="M1" s="2"/>
      <c r="N1" s="2"/>
      <c r="O1" s="2"/>
    </row>
    <row r="3" spans="1:15" x14ac:dyDescent="0.25">
      <c r="A3" t="s">
        <v>387</v>
      </c>
    </row>
    <row r="4" spans="1:15" x14ac:dyDescent="0.25">
      <c r="A4" t="s">
        <v>394</v>
      </c>
    </row>
    <row r="5" spans="1:15" ht="21" x14ac:dyDescent="0.35">
      <c r="A5" s="7" t="s">
        <v>180</v>
      </c>
    </row>
    <row r="6" spans="1:15" x14ac:dyDescent="0.25">
      <c r="A6" t="s">
        <v>347</v>
      </c>
    </row>
    <row r="7" spans="1:15" x14ac:dyDescent="0.25">
      <c r="A7" t="s">
        <v>389</v>
      </c>
    </row>
    <row r="8" spans="1:15" x14ac:dyDescent="0.25">
      <c r="A8" t="s">
        <v>390</v>
      </c>
    </row>
    <row r="9" spans="1:15" x14ac:dyDescent="0.25">
      <c r="A9" t="s">
        <v>397</v>
      </c>
    </row>
    <row r="11" spans="1:15" x14ac:dyDescent="0.25">
      <c r="A11" s="6" t="str">
        <f>HYPERLINK("#TOC!A1", "&lt; Back to TOC")</f>
        <v>&lt; Back to TOC</v>
      </c>
    </row>
    <row r="13" spans="1:15" x14ac:dyDescent="0.25">
      <c r="A13" s="1" t="s">
        <v>185</v>
      </c>
      <c r="B13" s="1" t="s">
        <v>186</v>
      </c>
      <c r="C13" s="1" t="s">
        <v>187</v>
      </c>
      <c r="D13" s="1" t="s">
        <v>188</v>
      </c>
      <c r="E13" s="1" t="s">
        <v>189</v>
      </c>
      <c r="F13" s="1" t="s">
        <v>190</v>
      </c>
      <c r="G13" s="1" t="s">
        <v>191</v>
      </c>
      <c r="H13" s="1" t="s">
        <v>192</v>
      </c>
      <c r="I13" s="1" t="s">
        <v>193</v>
      </c>
      <c r="J13" s="1" t="s">
        <v>194</v>
      </c>
      <c r="K13" s="1" t="s">
        <v>195</v>
      </c>
      <c r="L13" s="1" t="s">
        <v>196</v>
      </c>
      <c r="M13" s="1" t="s">
        <v>197</v>
      </c>
    </row>
    <row r="14" spans="1:15" x14ac:dyDescent="0.25">
      <c r="A14" s="3" t="s">
        <v>198</v>
      </c>
      <c r="B14" s="3" t="s">
        <v>199</v>
      </c>
      <c r="C14" s="3" t="s">
        <v>200</v>
      </c>
      <c r="D14" s="3" t="s">
        <v>200</v>
      </c>
      <c r="E14" s="3" t="s">
        <v>200</v>
      </c>
      <c r="F14" s="3" t="s">
        <v>200</v>
      </c>
      <c r="G14" s="3">
        <v>69.587280000000007</v>
      </c>
      <c r="H14" s="3" t="s">
        <v>200</v>
      </c>
      <c r="I14" s="3" t="s">
        <v>200</v>
      </c>
      <c r="J14" s="3">
        <v>76.296049999999994</v>
      </c>
      <c r="K14" s="3" t="s">
        <v>200</v>
      </c>
      <c r="L14" s="3" t="s">
        <v>200</v>
      </c>
      <c r="M14" s="3" t="s">
        <v>200</v>
      </c>
      <c r="N14" s="3"/>
      <c r="O14" s="3"/>
    </row>
    <row r="15" spans="1:15" x14ac:dyDescent="0.25">
      <c r="A15" s="3" t="s">
        <v>198</v>
      </c>
      <c r="B15" s="3" t="s">
        <v>201</v>
      </c>
      <c r="C15" s="3">
        <v>78.327690000000004</v>
      </c>
      <c r="D15" s="3" t="s">
        <v>200</v>
      </c>
      <c r="E15" s="3" t="s">
        <v>200</v>
      </c>
      <c r="F15" s="3" t="s">
        <v>200</v>
      </c>
      <c r="G15" s="3" t="s">
        <v>200</v>
      </c>
      <c r="H15" s="3" t="s">
        <v>200</v>
      </c>
      <c r="I15" s="3" t="s">
        <v>200</v>
      </c>
      <c r="J15" s="3" t="s">
        <v>200</v>
      </c>
      <c r="K15" s="3">
        <v>82.628039999999999</v>
      </c>
      <c r="L15" s="3" t="s">
        <v>200</v>
      </c>
      <c r="M15" s="3" t="s">
        <v>200</v>
      </c>
      <c r="N15" s="3"/>
      <c r="O15" s="3"/>
    </row>
    <row r="16" spans="1:15" x14ac:dyDescent="0.25">
      <c r="A16" s="3" t="s">
        <v>198</v>
      </c>
      <c r="B16" s="3" t="s">
        <v>265</v>
      </c>
      <c r="C16" s="3">
        <v>50.712710000000001</v>
      </c>
      <c r="D16" s="3" t="s">
        <v>200</v>
      </c>
      <c r="E16" s="3" t="s">
        <v>200</v>
      </c>
      <c r="F16" s="3" t="s">
        <v>200</v>
      </c>
      <c r="G16" s="3" t="s">
        <v>200</v>
      </c>
      <c r="H16" s="3" t="s">
        <v>200</v>
      </c>
      <c r="I16" s="3" t="s">
        <v>200</v>
      </c>
      <c r="J16" s="3" t="s">
        <v>200</v>
      </c>
      <c r="K16" s="3">
        <v>49.514589999999998</v>
      </c>
      <c r="L16" s="3" t="s">
        <v>200</v>
      </c>
      <c r="M16" s="3" t="s">
        <v>200</v>
      </c>
      <c r="N16" s="3"/>
      <c r="O16" s="3"/>
    </row>
    <row r="17" spans="1:15" x14ac:dyDescent="0.25">
      <c r="A17" s="3" t="s">
        <v>198</v>
      </c>
      <c r="B17" s="3" t="s">
        <v>202</v>
      </c>
      <c r="C17" s="3" t="s">
        <v>200</v>
      </c>
      <c r="D17" s="3" t="s">
        <v>200</v>
      </c>
      <c r="E17" s="3" t="s">
        <v>200</v>
      </c>
      <c r="F17" s="3" t="s">
        <v>200</v>
      </c>
      <c r="G17" s="3" t="s">
        <v>200</v>
      </c>
      <c r="H17" s="3">
        <v>38.918199999999999</v>
      </c>
      <c r="I17" s="3">
        <v>31.328790000000001</v>
      </c>
      <c r="J17" s="3" t="s">
        <v>200</v>
      </c>
      <c r="K17" s="3" t="s">
        <v>200</v>
      </c>
      <c r="L17" s="3" t="s">
        <v>200</v>
      </c>
      <c r="M17" s="3" t="s">
        <v>200</v>
      </c>
      <c r="N17" s="3"/>
      <c r="O17" s="3"/>
    </row>
    <row r="18" spans="1:15" x14ac:dyDescent="0.25">
      <c r="A18" s="3" t="s">
        <v>198</v>
      </c>
      <c r="B18" s="3" t="s">
        <v>203</v>
      </c>
      <c r="C18" s="3" t="s">
        <v>200</v>
      </c>
      <c r="D18" s="3">
        <v>86.434309999999996</v>
      </c>
      <c r="E18" s="3" t="s">
        <v>200</v>
      </c>
      <c r="F18" s="3" t="s">
        <v>200</v>
      </c>
      <c r="G18" s="3" t="s">
        <v>200</v>
      </c>
      <c r="H18" s="3" t="s">
        <v>200</v>
      </c>
      <c r="I18" s="3" t="s">
        <v>200</v>
      </c>
      <c r="J18" s="3" t="s">
        <v>200</v>
      </c>
      <c r="K18" s="3">
        <v>86.076509999999999</v>
      </c>
      <c r="L18" s="3" t="s">
        <v>200</v>
      </c>
      <c r="M18" s="3" t="s">
        <v>200</v>
      </c>
      <c r="N18" s="3"/>
      <c r="O18" s="3"/>
    </row>
    <row r="19" spans="1:15" x14ac:dyDescent="0.25">
      <c r="A19" s="3" t="s">
        <v>198</v>
      </c>
      <c r="B19" s="3" t="s">
        <v>204</v>
      </c>
      <c r="C19" s="3" t="s">
        <v>200</v>
      </c>
      <c r="D19" s="3" t="s">
        <v>200</v>
      </c>
      <c r="E19" s="3">
        <v>87.908389999999997</v>
      </c>
      <c r="F19" s="3" t="s">
        <v>200</v>
      </c>
      <c r="G19" s="3" t="s">
        <v>200</v>
      </c>
      <c r="H19" s="3" t="s">
        <v>200</v>
      </c>
      <c r="I19" s="3">
        <v>88.524690000000007</v>
      </c>
      <c r="J19" s="3" t="s">
        <v>200</v>
      </c>
      <c r="K19" s="3" t="s">
        <v>200</v>
      </c>
      <c r="L19" s="3" t="s">
        <v>200</v>
      </c>
      <c r="M19" s="3" t="s">
        <v>200</v>
      </c>
      <c r="N19" s="3"/>
      <c r="O19" s="3"/>
    </row>
    <row r="20" spans="1:15" x14ac:dyDescent="0.25">
      <c r="A20" s="3" t="s">
        <v>198</v>
      </c>
      <c r="B20" s="3" t="s">
        <v>205</v>
      </c>
      <c r="C20" s="3">
        <v>97.183999999999997</v>
      </c>
      <c r="D20" s="3" t="s">
        <v>200</v>
      </c>
      <c r="E20" s="3" t="s">
        <v>200</v>
      </c>
      <c r="F20" s="3" t="s">
        <v>200</v>
      </c>
      <c r="G20" s="3" t="s">
        <v>200</v>
      </c>
      <c r="H20" s="3" t="s">
        <v>200</v>
      </c>
      <c r="I20" s="3" t="s">
        <v>200</v>
      </c>
      <c r="J20" s="3" t="s">
        <v>200</v>
      </c>
      <c r="K20" s="3" t="s">
        <v>200</v>
      </c>
      <c r="L20" s="3" t="s">
        <v>200</v>
      </c>
      <c r="M20" s="3" t="s">
        <v>200</v>
      </c>
      <c r="N20" s="3"/>
      <c r="O20" s="3"/>
    </row>
    <row r="21" spans="1:15" x14ac:dyDescent="0.25">
      <c r="A21" s="3" t="s">
        <v>198</v>
      </c>
      <c r="B21" s="3" t="s">
        <v>365</v>
      </c>
      <c r="C21" s="3" t="s">
        <v>200</v>
      </c>
      <c r="D21" s="3" t="s">
        <v>200</v>
      </c>
      <c r="E21" s="3">
        <v>84.8733</v>
      </c>
      <c r="F21" s="3" t="s">
        <v>200</v>
      </c>
      <c r="G21" s="3" t="s">
        <v>200</v>
      </c>
      <c r="H21" s="3" t="s">
        <v>200</v>
      </c>
      <c r="I21" s="3" t="s">
        <v>200</v>
      </c>
      <c r="J21" s="3" t="s">
        <v>200</v>
      </c>
      <c r="K21" s="3">
        <v>85.852350000000001</v>
      </c>
      <c r="L21" s="3" t="s">
        <v>200</v>
      </c>
      <c r="M21" s="3" t="s">
        <v>200</v>
      </c>
      <c r="N21" s="3"/>
      <c r="O21" s="3"/>
    </row>
    <row r="22" spans="1:15" x14ac:dyDescent="0.25">
      <c r="A22" s="3" t="s">
        <v>198</v>
      </c>
      <c r="B22" s="3" t="s">
        <v>206</v>
      </c>
      <c r="C22" s="3" t="s">
        <v>200</v>
      </c>
      <c r="D22" s="3" t="s">
        <v>200</v>
      </c>
      <c r="E22" s="3">
        <v>94.95617</v>
      </c>
      <c r="F22" s="3" t="s">
        <v>200</v>
      </c>
      <c r="G22" s="3" t="s">
        <v>200</v>
      </c>
      <c r="H22" s="3" t="s">
        <v>200</v>
      </c>
      <c r="I22" s="3" t="s">
        <v>200</v>
      </c>
      <c r="J22" s="3" t="s">
        <v>200</v>
      </c>
      <c r="K22" s="3">
        <v>96.162679999999995</v>
      </c>
      <c r="L22" s="3" t="s">
        <v>200</v>
      </c>
      <c r="M22" s="3" t="s">
        <v>200</v>
      </c>
      <c r="N22" s="3"/>
      <c r="O22" s="3"/>
    </row>
    <row r="23" spans="1:15" x14ac:dyDescent="0.25">
      <c r="A23" s="3" t="s">
        <v>207</v>
      </c>
      <c r="B23" s="3" t="s">
        <v>208</v>
      </c>
      <c r="C23" s="3" t="s">
        <v>200</v>
      </c>
      <c r="D23" s="3" t="s">
        <v>200</v>
      </c>
      <c r="E23" s="3">
        <v>56.479799999999997</v>
      </c>
      <c r="F23" s="3" t="s">
        <v>200</v>
      </c>
      <c r="G23" s="3" t="s">
        <v>200</v>
      </c>
      <c r="H23" s="3" t="s">
        <v>200</v>
      </c>
      <c r="I23" s="3" t="s">
        <v>200</v>
      </c>
      <c r="J23" s="3" t="s">
        <v>200</v>
      </c>
      <c r="K23" s="3">
        <v>64.644199999999998</v>
      </c>
      <c r="L23" s="3" t="s">
        <v>200</v>
      </c>
      <c r="M23" s="3" t="s">
        <v>200</v>
      </c>
      <c r="N23" s="3"/>
      <c r="O23" s="3"/>
    </row>
    <row r="24" spans="1:15" x14ac:dyDescent="0.25">
      <c r="A24" s="3" t="s">
        <v>207</v>
      </c>
      <c r="B24" s="3" t="s">
        <v>209</v>
      </c>
      <c r="C24" s="3" t="s">
        <v>200</v>
      </c>
      <c r="D24" s="3" t="s">
        <v>200</v>
      </c>
      <c r="E24" s="3" t="s">
        <v>200</v>
      </c>
      <c r="F24" s="3" t="s">
        <v>200</v>
      </c>
      <c r="G24" s="3" t="s">
        <v>200</v>
      </c>
      <c r="H24" s="3" t="s">
        <v>200</v>
      </c>
      <c r="I24" s="3" t="s">
        <v>200</v>
      </c>
      <c r="J24" s="3" t="s">
        <v>200</v>
      </c>
      <c r="K24" s="3">
        <v>84.373239999999996</v>
      </c>
      <c r="L24" s="3" t="s">
        <v>200</v>
      </c>
      <c r="M24" s="3" t="s">
        <v>200</v>
      </c>
      <c r="N24" s="3"/>
      <c r="O24" s="3"/>
    </row>
    <row r="25" spans="1:15" x14ac:dyDescent="0.25">
      <c r="A25" s="3" t="s">
        <v>207</v>
      </c>
      <c r="B25" s="3" t="s">
        <v>257</v>
      </c>
      <c r="C25" s="3" t="s">
        <v>200</v>
      </c>
      <c r="D25" s="3" t="s">
        <v>200</v>
      </c>
      <c r="E25" s="3" t="s">
        <v>200</v>
      </c>
      <c r="F25" s="3" t="s">
        <v>200</v>
      </c>
      <c r="G25" s="3" t="s">
        <v>200</v>
      </c>
      <c r="H25" s="3" t="s">
        <v>200</v>
      </c>
      <c r="I25" s="3" t="s">
        <v>200</v>
      </c>
      <c r="J25" s="3">
        <v>59.241459999999996</v>
      </c>
      <c r="K25" s="3" t="s">
        <v>200</v>
      </c>
      <c r="L25" s="3" t="s">
        <v>200</v>
      </c>
      <c r="M25" s="3" t="s">
        <v>200</v>
      </c>
      <c r="N25" s="3"/>
      <c r="O25" s="3"/>
    </row>
    <row r="26" spans="1:15" x14ac:dyDescent="0.25">
      <c r="A26" s="3" t="s">
        <v>207</v>
      </c>
      <c r="B26" s="3" t="s">
        <v>210</v>
      </c>
      <c r="C26" s="3" t="s">
        <v>200</v>
      </c>
      <c r="D26" s="3" t="s">
        <v>200</v>
      </c>
      <c r="E26" s="3" t="s">
        <v>200</v>
      </c>
      <c r="F26" s="3" t="s">
        <v>200</v>
      </c>
      <c r="G26" s="3">
        <v>83.778030000000001</v>
      </c>
      <c r="H26" s="3" t="s">
        <v>200</v>
      </c>
      <c r="I26" s="3" t="s">
        <v>200</v>
      </c>
      <c r="J26" s="3" t="s">
        <v>200</v>
      </c>
      <c r="K26" s="3">
        <v>84.988829999999993</v>
      </c>
      <c r="L26" s="3" t="s">
        <v>200</v>
      </c>
      <c r="M26" s="3" t="s">
        <v>200</v>
      </c>
      <c r="N26" s="3"/>
      <c r="O26" s="3"/>
    </row>
    <row r="27" spans="1:15" x14ac:dyDescent="0.25">
      <c r="A27" s="3" t="s">
        <v>207</v>
      </c>
      <c r="B27" s="3" t="s">
        <v>211</v>
      </c>
      <c r="C27" s="3" t="s">
        <v>200</v>
      </c>
      <c r="D27" s="3" t="s">
        <v>200</v>
      </c>
      <c r="E27" s="3">
        <v>75.028869999999998</v>
      </c>
      <c r="F27" s="3" t="s">
        <v>200</v>
      </c>
      <c r="G27" s="3" t="s">
        <v>200</v>
      </c>
      <c r="H27" s="3" t="s">
        <v>200</v>
      </c>
      <c r="I27" s="3" t="s">
        <v>200</v>
      </c>
      <c r="J27" s="3" t="s">
        <v>200</v>
      </c>
      <c r="K27" s="3">
        <v>77.275139999999993</v>
      </c>
      <c r="L27" s="3" t="s">
        <v>200</v>
      </c>
      <c r="M27" s="3" t="s">
        <v>200</v>
      </c>
      <c r="N27" s="3"/>
      <c r="O27" s="3"/>
    </row>
    <row r="28" spans="1:15" x14ac:dyDescent="0.25">
      <c r="A28" s="3" t="s">
        <v>207</v>
      </c>
      <c r="B28" s="3" t="s">
        <v>212</v>
      </c>
      <c r="C28" s="3" t="s">
        <v>200</v>
      </c>
      <c r="D28" s="3">
        <v>91.951719999999995</v>
      </c>
      <c r="E28" s="3">
        <v>94.652410000000003</v>
      </c>
      <c r="F28" s="3">
        <v>94.03689</v>
      </c>
      <c r="G28" s="3">
        <v>94.765379999999993</v>
      </c>
      <c r="H28" s="3">
        <v>94.861170000000001</v>
      </c>
      <c r="I28" s="3">
        <v>95.435860000000005</v>
      </c>
      <c r="J28" s="3" t="s">
        <v>200</v>
      </c>
      <c r="K28" s="3">
        <v>93.357349999999997</v>
      </c>
      <c r="L28" s="3" t="s">
        <v>200</v>
      </c>
      <c r="M28" s="3" t="s">
        <v>200</v>
      </c>
      <c r="N28" s="3"/>
      <c r="O28" s="3"/>
    </row>
    <row r="29" spans="1:15" x14ac:dyDescent="0.25">
      <c r="A29" s="3" t="s">
        <v>207</v>
      </c>
      <c r="B29" s="3" t="s">
        <v>213</v>
      </c>
      <c r="C29" s="3">
        <v>71.130539999999996</v>
      </c>
      <c r="D29" s="3" t="s">
        <v>200</v>
      </c>
      <c r="E29" s="3">
        <v>72.445179999999993</v>
      </c>
      <c r="F29" s="3" t="s">
        <v>200</v>
      </c>
      <c r="G29" s="3">
        <v>76.149730000000005</v>
      </c>
      <c r="H29" s="3" t="s">
        <v>200</v>
      </c>
      <c r="I29" s="3" t="s">
        <v>200</v>
      </c>
      <c r="J29" s="3" t="s">
        <v>200</v>
      </c>
      <c r="K29" s="3">
        <v>77.558800000000005</v>
      </c>
      <c r="L29" s="3" t="s">
        <v>200</v>
      </c>
      <c r="M29" s="3" t="s">
        <v>200</v>
      </c>
      <c r="N29" s="3"/>
      <c r="O29" s="3"/>
    </row>
    <row r="30" spans="1:15" x14ac:dyDescent="0.25">
      <c r="A30" s="3" t="s">
        <v>207</v>
      </c>
      <c r="B30" s="3" t="s">
        <v>214</v>
      </c>
      <c r="C30" s="3">
        <v>93.463920000000002</v>
      </c>
      <c r="D30" s="3" t="s">
        <v>200</v>
      </c>
      <c r="E30" s="3" t="s">
        <v>200</v>
      </c>
      <c r="F30" s="3" t="s">
        <v>200</v>
      </c>
      <c r="G30" s="3" t="s">
        <v>200</v>
      </c>
      <c r="H30" s="3" t="s">
        <v>200</v>
      </c>
      <c r="I30" s="3" t="s">
        <v>200</v>
      </c>
      <c r="J30" s="3" t="s">
        <v>200</v>
      </c>
      <c r="K30" s="3">
        <v>95.411760000000001</v>
      </c>
      <c r="L30" s="3" t="s">
        <v>200</v>
      </c>
      <c r="M30" s="3" t="s">
        <v>200</v>
      </c>
      <c r="N30" s="3"/>
      <c r="O30" s="3"/>
    </row>
    <row r="31" spans="1:15" x14ac:dyDescent="0.25">
      <c r="A31" s="3" t="s">
        <v>207</v>
      </c>
      <c r="B31" s="3" t="s">
        <v>215</v>
      </c>
      <c r="C31" s="3" t="s">
        <v>200</v>
      </c>
      <c r="D31" s="3" t="s">
        <v>200</v>
      </c>
      <c r="E31" s="3" t="s">
        <v>200</v>
      </c>
      <c r="F31" s="3" t="s">
        <v>200</v>
      </c>
      <c r="G31" s="3" t="s">
        <v>200</v>
      </c>
      <c r="H31" s="3" t="s">
        <v>200</v>
      </c>
      <c r="I31" s="3" t="s">
        <v>200</v>
      </c>
      <c r="J31" s="3" t="s">
        <v>200</v>
      </c>
      <c r="K31" s="3">
        <v>40.264809999999997</v>
      </c>
      <c r="L31" s="3" t="s">
        <v>200</v>
      </c>
      <c r="M31" s="3" t="s">
        <v>200</v>
      </c>
      <c r="N31" s="3"/>
      <c r="O31" s="3"/>
    </row>
    <row r="32" spans="1:15" x14ac:dyDescent="0.25">
      <c r="A32" s="3" t="s">
        <v>207</v>
      </c>
      <c r="B32" s="3" t="s">
        <v>261</v>
      </c>
      <c r="C32" s="3" t="s">
        <v>200</v>
      </c>
      <c r="D32" s="3" t="s">
        <v>200</v>
      </c>
      <c r="E32" s="3" t="s">
        <v>200</v>
      </c>
      <c r="F32" s="3" t="s">
        <v>200</v>
      </c>
      <c r="G32" s="3" t="s">
        <v>200</v>
      </c>
      <c r="H32" s="3" t="s">
        <v>200</v>
      </c>
      <c r="I32" s="3" t="s">
        <v>200</v>
      </c>
      <c r="J32" s="3" t="s">
        <v>200</v>
      </c>
      <c r="K32" s="3">
        <v>65.435149999999993</v>
      </c>
      <c r="L32" s="3" t="s">
        <v>200</v>
      </c>
      <c r="M32" s="3" t="s">
        <v>200</v>
      </c>
      <c r="N32" s="3"/>
      <c r="O32" s="3"/>
    </row>
    <row r="33" spans="1:15" x14ac:dyDescent="0.25">
      <c r="A33" s="3" t="s">
        <v>207</v>
      </c>
      <c r="B33" s="3" t="s">
        <v>216</v>
      </c>
      <c r="C33" s="3">
        <v>82.631389999999996</v>
      </c>
      <c r="D33" s="3" t="s">
        <v>200</v>
      </c>
      <c r="E33" s="3">
        <v>79.123040000000003</v>
      </c>
      <c r="F33" s="3" t="s">
        <v>200</v>
      </c>
      <c r="G33" s="3" t="s">
        <v>200</v>
      </c>
      <c r="H33" s="3" t="s">
        <v>200</v>
      </c>
      <c r="I33" s="3" t="s">
        <v>200</v>
      </c>
      <c r="J33" s="3" t="s">
        <v>200</v>
      </c>
      <c r="K33" s="3">
        <v>82.656009999999995</v>
      </c>
      <c r="L33" s="3" t="s">
        <v>200</v>
      </c>
      <c r="M33" s="3" t="s">
        <v>200</v>
      </c>
      <c r="N33" s="3"/>
      <c r="O33" s="3"/>
    </row>
    <row r="34" spans="1:15" x14ac:dyDescent="0.25">
      <c r="A34" s="3" t="s">
        <v>207</v>
      </c>
      <c r="B34" s="3" t="s">
        <v>217</v>
      </c>
      <c r="C34" s="3">
        <v>75.467799999999997</v>
      </c>
      <c r="D34" s="3" t="s">
        <v>200</v>
      </c>
      <c r="E34" s="3">
        <v>83.377690000000001</v>
      </c>
      <c r="F34" s="3" t="s">
        <v>200</v>
      </c>
      <c r="G34" s="3" t="s">
        <v>200</v>
      </c>
      <c r="H34" s="3">
        <v>83.204849999999993</v>
      </c>
      <c r="I34" s="3" t="s">
        <v>200</v>
      </c>
      <c r="J34" s="3" t="s">
        <v>200</v>
      </c>
      <c r="K34" s="3" t="s">
        <v>200</v>
      </c>
      <c r="L34" s="3" t="s">
        <v>200</v>
      </c>
      <c r="M34" s="3" t="s">
        <v>200</v>
      </c>
      <c r="N34" s="3"/>
      <c r="O34" s="3"/>
    </row>
    <row r="35" spans="1:15" x14ac:dyDescent="0.25">
      <c r="A35" s="3" t="s">
        <v>218</v>
      </c>
      <c r="B35" s="3" t="s">
        <v>246</v>
      </c>
      <c r="C35" s="3" t="s">
        <v>200</v>
      </c>
      <c r="D35" s="3" t="s">
        <v>200</v>
      </c>
      <c r="E35" s="3" t="s">
        <v>200</v>
      </c>
      <c r="F35" s="3" t="s">
        <v>200</v>
      </c>
      <c r="G35" s="3" t="s">
        <v>200</v>
      </c>
      <c r="H35" s="3" t="s">
        <v>200</v>
      </c>
      <c r="I35" s="3" t="s">
        <v>200</v>
      </c>
      <c r="J35" s="3" t="s">
        <v>200</v>
      </c>
      <c r="K35" s="3">
        <v>87.422960000000003</v>
      </c>
      <c r="L35" s="3" t="s">
        <v>200</v>
      </c>
      <c r="M35" s="3" t="s">
        <v>200</v>
      </c>
      <c r="N35" s="3"/>
      <c r="O35" s="3"/>
    </row>
    <row r="36" spans="1:15" x14ac:dyDescent="0.25">
      <c r="A36" s="3" t="s">
        <v>218</v>
      </c>
      <c r="B36" s="3" t="s">
        <v>219</v>
      </c>
      <c r="C36" s="3">
        <v>80.268649999999994</v>
      </c>
      <c r="D36" s="3" t="s">
        <v>200</v>
      </c>
      <c r="E36" s="3">
        <v>81.679220000000001</v>
      </c>
      <c r="F36" s="3">
        <v>81.694059999999993</v>
      </c>
      <c r="G36" s="3" t="s">
        <v>200</v>
      </c>
      <c r="H36" s="3" t="s">
        <v>200</v>
      </c>
      <c r="I36" s="3" t="s">
        <v>200</v>
      </c>
      <c r="J36" s="3">
        <v>76.495220000000003</v>
      </c>
      <c r="K36" s="3" t="s">
        <v>200</v>
      </c>
      <c r="L36" s="3" t="s">
        <v>200</v>
      </c>
      <c r="M36" s="3" t="s">
        <v>200</v>
      </c>
      <c r="N36" s="3"/>
      <c r="O36" s="3"/>
    </row>
    <row r="37" spans="1:15" x14ac:dyDescent="0.25">
      <c r="A37" s="3" t="s">
        <v>218</v>
      </c>
      <c r="B37" s="3" t="s">
        <v>247</v>
      </c>
      <c r="C37" s="3" t="s">
        <v>200</v>
      </c>
      <c r="D37" s="3" t="s">
        <v>200</v>
      </c>
      <c r="E37" s="3" t="s">
        <v>200</v>
      </c>
      <c r="F37" s="3" t="s">
        <v>200</v>
      </c>
      <c r="G37" s="3" t="s">
        <v>200</v>
      </c>
      <c r="H37" s="3" t="s">
        <v>200</v>
      </c>
      <c r="I37" s="3" t="s">
        <v>200</v>
      </c>
      <c r="J37" s="3">
        <v>63.748550000000002</v>
      </c>
      <c r="K37" s="3" t="s">
        <v>200</v>
      </c>
      <c r="L37" s="3" t="s">
        <v>200</v>
      </c>
      <c r="M37" s="3" t="s">
        <v>200</v>
      </c>
      <c r="N37" s="3"/>
      <c r="O37" s="3"/>
    </row>
    <row r="38" spans="1:15" x14ac:dyDescent="0.25">
      <c r="A38" s="3" t="s">
        <v>218</v>
      </c>
      <c r="B38" s="3" t="s">
        <v>220</v>
      </c>
      <c r="C38" s="3" t="s">
        <v>200</v>
      </c>
      <c r="D38" s="3">
        <v>76.073580000000007</v>
      </c>
      <c r="E38" s="3">
        <v>80.383359999999996</v>
      </c>
      <c r="F38" s="3" t="s">
        <v>200</v>
      </c>
      <c r="G38" s="3" t="s">
        <v>200</v>
      </c>
      <c r="H38" s="3" t="s">
        <v>200</v>
      </c>
      <c r="I38" s="3" t="s">
        <v>200</v>
      </c>
      <c r="J38" s="3" t="s">
        <v>200</v>
      </c>
      <c r="K38" s="3">
        <v>83.301349999999999</v>
      </c>
      <c r="L38" s="3" t="s">
        <v>200</v>
      </c>
      <c r="M38" s="3" t="s">
        <v>200</v>
      </c>
      <c r="N38" s="3"/>
      <c r="O38" s="3"/>
    </row>
    <row r="39" spans="1:15" x14ac:dyDescent="0.25">
      <c r="A39" s="3" t="s">
        <v>218</v>
      </c>
      <c r="B39" s="3" t="s">
        <v>221</v>
      </c>
      <c r="C39" s="3">
        <v>87.375730000000004</v>
      </c>
      <c r="D39" s="3">
        <v>87.760760000000005</v>
      </c>
      <c r="E39" s="3">
        <v>88.47578</v>
      </c>
      <c r="F39" s="3" t="s">
        <v>200</v>
      </c>
      <c r="G39" s="3">
        <v>86.060119999999998</v>
      </c>
      <c r="H39" s="3" t="s">
        <v>200</v>
      </c>
      <c r="I39" s="3" t="s">
        <v>200</v>
      </c>
      <c r="J39" s="3" t="s">
        <v>200</v>
      </c>
      <c r="K39" s="3" t="s">
        <v>200</v>
      </c>
      <c r="L39" s="3" t="s">
        <v>200</v>
      </c>
      <c r="M39" s="3" t="s">
        <v>200</v>
      </c>
      <c r="N39" s="3"/>
      <c r="O39" s="3"/>
    </row>
    <row r="40" spans="1:15" x14ac:dyDescent="0.25">
      <c r="A40" s="3" t="s">
        <v>222</v>
      </c>
      <c r="B40" s="3" t="s">
        <v>223</v>
      </c>
      <c r="C40" s="3" t="s">
        <v>200</v>
      </c>
      <c r="D40" s="3" t="s">
        <v>200</v>
      </c>
      <c r="E40" s="3" t="s">
        <v>200</v>
      </c>
      <c r="F40" s="3" t="s">
        <v>200</v>
      </c>
      <c r="G40" s="3">
        <v>79.974149999999995</v>
      </c>
      <c r="H40" s="3" t="s">
        <v>200</v>
      </c>
      <c r="I40" s="3" t="s">
        <v>200</v>
      </c>
      <c r="J40" s="3" t="s">
        <v>200</v>
      </c>
      <c r="K40" s="3" t="s">
        <v>200</v>
      </c>
      <c r="L40" s="3" t="s">
        <v>200</v>
      </c>
      <c r="M40" s="3" t="s">
        <v>200</v>
      </c>
      <c r="N40" s="3"/>
      <c r="O40" s="3"/>
    </row>
    <row r="41" spans="1:15" x14ac:dyDescent="0.25">
      <c r="A41" s="3" t="s">
        <v>222</v>
      </c>
      <c r="B41" s="3" t="s">
        <v>224</v>
      </c>
      <c r="C41" s="3" t="s">
        <v>200</v>
      </c>
      <c r="D41" s="3" t="s">
        <v>200</v>
      </c>
      <c r="E41" s="3" t="s">
        <v>200</v>
      </c>
      <c r="F41" s="3">
        <v>86.122140000000002</v>
      </c>
      <c r="G41" s="3" t="s">
        <v>200</v>
      </c>
      <c r="H41" s="3" t="s">
        <v>200</v>
      </c>
      <c r="I41" s="3" t="s">
        <v>200</v>
      </c>
      <c r="J41" s="3" t="s">
        <v>200</v>
      </c>
      <c r="K41" s="3" t="s">
        <v>200</v>
      </c>
      <c r="L41" s="3" t="s">
        <v>200</v>
      </c>
      <c r="M41" s="3" t="s">
        <v>200</v>
      </c>
      <c r="N41" s="3"/>
      <c r="O41" s="3"/>
    </row>
    <row r="42" spans="1:15" x14ac:dyDescent="0.25">
      <c r="A42" s="3" t="s">
        <v>222</v>
      </c>
      <c r="B42" s="3" t="s">
        <v>225</v>
      </c>
      <c r="C42" s="3">
        <v>83.900149999999996</v>
      </c>
      <c r="D42" s="3" t="s">
        <v>200</v>
      </c>
      <c r="E42" s="3" t="s">
        <v>200</v>
      </c>
      <c r="F42" s="3" t="s">
        <v>200</v>
      </c>
      <c r="G42" s="3" t="s">
        <v>200</v>
      </c>
      <c r="H42" s="3" t="s">
        <v>200</v>
      </c>
      <c r="I42" s="3" t="s">
        <v>200</v>
      </c>
      <c r="J42" s="3" t="s">
        <v>200</v>
      </c>
      <c r="K42" s="3">
        <v>88.287580000000005</v>
      </c>
      <c r="L42" s="3" t="s">
        <v>200</v>
      </c>
      <c r="M42" s="3" t="s">
        <v>200</v>
      </c>
      <c r="N42" s="3"/>
      <c r="O42" s="3"/>
    </row>
    <row r="43" spans="1:15" x14ac:dyDescent="0.25">
      <c r="A43" s="3" t="s">
        <v>222</v>
      </c>
      <c r="B43" s="3" t="s">
        <v>226</v>
      </c>
      <c r="C43" s="3" t="s">
        <v>200</v>
      </c>
      <c r="D43" s="3" t="s">
        <v>200</v>
      </c>
      <c r="E43" s="3" t="s">
        <v>200</v>
      </c>
      <c r="F43" s="3" t="s">
        <v>200</v>
      </c>
      <c r="G43" s="3">
        <v>67.747470000000007</v>
      </c>
      <c r="H43" s="3" t="s">
        <v>200</v>
      </c>
      <c r="I43" s="3" t="s">
        <v>200</v>
      </c>
      <c r="J43" s="3" t="s">
        <v>200</v>
      </c>
      <c r="K43" s="3" t="s">
        <v>200</v>
      </c>
      <c r="L43" s="3" t="s">
        <v>200</v>
      </c>
      <c r="M43" s="3" t="s">
        <v>200</v>
      </c>
      <c r="N43" s="3"/>
      <c r="O43" s="3"/>
    </row>
    <row r="44" spans="1:15" x14ac:dyDescent="0.25">
      <c r="A44" s="3" t="s">
        <v>222</v>
      </c>
      <c r="B44" s="3" t="s">
        <v>248</v>
      </c>
      <c r="C44" s="3">
        <v>72.097650000000002</v>
      </c>
      <c r="D44" s="3" t="s">
        <v>200</v>
      </c>
      <c r="E44" s="3" t="s">
        <v>200</v>
      </c>
      <c r="F44" s="3" t="s">
        <v>200</v>
      </c>
      <c r="G44" s="3">
        <v>75.979259999999996</v>
      </c>
      <c r="H44" s="3">
        <v>69.753969999999995</v>
      </c>
      <c r="I44" s="3" t="s">
        <v>200</v>
      </c>
      <c r="J44" s="3" t="s">
        <v>200</v>
      </c>
      <c r="K44" s="3" t="s">
        <v>200</v>
      </c>
      <c r="L44" s="3" t="s">
        <v>200</v>
      </c>
      <c r="M44" s="3" t="s">
        <v>200</v>
      </c>
      <c r="N44" s="3"/>
      <c r="O44" s="3"/>
    </row>
    <row r="45" spans="1:15" x14ac:dyDescent="0.25">
      <c r="A45" s="3" t="s">
        <v>222</v>
      </c>
      <c r="B45" s="3" t="s">
        <v>249</v>
      </c>
      <c r="C45" s="3" t="s">
        <v>200</v>
      </c>
      <c r="D45" s="3" t="s">
        <v>200</v>
      </c>
      <c r="E45" s="3" t="s">
        <v>200</v>
      </c>
      <c r="F45" s="3" t="s">
        <v>200</v>
      </c>
      <c r="G45" s="3" t="s">
        <v>200</v>
      </c>
      <c r="H45" s="3">
        <v>70.758390000000006</v>
      </c>
      <c r="I45" s="3" t="s">
        <v>200</v>
      </c>
      <c r="J45" s="3">
        <v>72.599450000000004</v>
      </c>
      <c r="K45" s="3" t="s">
        <v>200</v>
      </c>
      <c r="L45" s="3" t="s">
        <v>200</v>
      </c>
      <c r="M45" s="3" t="s">
        <v>200</v>
      </c>
      <c r="N45" s="3"/>
      <c r="O45" s="3"/>
    </row>
    <row r="46" spans="1:15" x14ac:dyDescent="0.25">
      <c r="A46" s="3" t="s">
        <v>222</v>
      </c>
      <c r="B46" s="3" t="s">
        <v>250</v>
      </c>
      <c r="C46" s="3" t="s">
        <v>200</v>
      </c>
      <c r="D46" s="3">
        <v>88.631230000000002</v>
      </c>
      <c r="E46" s="3" t="s">
        <v>200</v>
      </c>
      <c r="F46" s="3" t="s">
        <v>200</v>
      </c>
      <c r="G46" s="3" t="s">
        <v>200</v>
      </c>
      <c r="H46" s="3" t="s">
        <v>200</v>
      </c>
      <c r="I46" s="3" t="s">
        <v>200</v>
      </c>
      <c r="J46" s="3" t="s">
        <v>200</v>
      </c>
      <c r="K46" s="3">
        <v>91.627420000000001</v>
      </c>
      <c r="L46" s="3" t="s">
        <v>200</v>
      </c>
      <c r="M46" s="3" t="s">
        <v>200</v>
      </c>
      <c r="N46" s="3"/>
      <c r="O46" s="3"/>
    </row>
    <row r="47" spans="1:15" x14ac:dyDescent="0.25">
      <c r="A47" s="3" t="s">
        <v>222</v>
      </c>
      <c r="B47" s="3" t="s">
        <v>266</v>
      </c>
      <c r="C47" s="3">
        <v>94.14385</v>
      </c>
      <c r="D47" s="3">
        <v>94.245090000000005</v>
      </c>
      <c r="E47" s="3">
        <v>94.963719999999995</v>
      </c>
      <c r="F47" s="3" t="s">
        <v>200</v>
      </c>
      <c r="G47" s="3">
        <v>95.286850000000001</v>
      </c>
      <c r="H47" s="3">
        <v>95.396529999999998</v>
      </c>
      <c r="I47" s="3" t="s">
        <v>200</v>
      </c>
      <c r="J47" s="3">
        <v>87.677750000000003</v>
      </c>
      <c r="K47" s="3" t="s">
        <v>200</v>
      </c>
      <c r="L47" s="3" t="s">
        <v>200</v>
      </c>
      <c r="M47" s="3" t="s">
        <v>200</v>
      </c>
      <c r="N47" s="3"/>
      <c r="O47" s="3"/>
    </row>
    <row r="48" spans="1:15" x14ac:dyDescent="0.25">
      <c r="A48" s="3" t="s">
        <v>222</v>
      </c>
      <c r="B48" s="3" t="s">
        <v>251</v>
      </c>
      <c r="C48" s="3">
        <v>88.684030000000007</v>
      </c>
      <c r="D48" s="3" t="s">
        <v>200</v>
      </c>
      <c r="E48" s="3" t="s">
        <v>200</v>
      </c>
      <c r="F48" s="3" t="s">
        <v>200</v>
      </c>
      <c r="G48" s="3" t="s">
        <v>200</v>
      </c>
      <c r="H48" s="3" t="s">
        <v>200</v>
      </c>
      <c r="I48" s="3" t="s">
        <v>200</v>
      </c>
      <c r="J48" s="3" t="s">
        <v>200</v>
      </c>
      <c r="K48" s="3">
        <v>90.601179999999999</v>
      </c>
      <c r="L48" s="3" t="s">
        <v>200</v>
      </c>
      <c r="M48" s="3" t="s">
        <v>200</v>
      </c>
      <c r="N48" s="3"/>
      <c r="O48" s="3"/>
    </row>
    <row r="49" spans="1:15" x14ac:dyDescent="0.25">
      <c r="A49" s="3" t="s">
        <v>222</v>
      </c>
      <c r="B49" s="3" t="s">
        <v>227</v>
      </c>
      <c r="C49" s="3" t="s">
        <v>200</v>
      </c>
      <c r="D49" s="3">
        <v>87.764809999999997</v>
      </c>
      <c r="E49" s="3" t="s">
        <v>200</v>
      </c>
      <c r="F49" s="3" t="s">
        <v>200</v>
      </c>
      <c r="G49" s="3">
        <v>89.185370000000006</v>
      </c>
      <c r="H49" s="3" t="s">
        <v>200</v>
      </c>
      <c r="I49" s="3" t="s">
        <v>200</v>
      </c>
      <c r="J49" s="3" t="s">
        <v>200</v>
      </c>
      <c r="K49" s="3" t="s">
        <v>200</v>
      </c>
      <c r="L49" s="3" t="s">
        <v>200</v>
      </c>
      <c r="M49" s="3" t="s">
        <v>200</v>
      </c>
      <c r="N49" s="3"/>
      <c r="O49" s="3"/>
    </row>
    <row r="50" spans="1:15" x14ac:dyDescent="0.25">
      <c r="A50" s="3" t="s">
        <v>228</v>
      </c>
      <c r="B50" s="3" t="s">
        <v>229</v>
      </c>
      <c r="C50" s="3" t="s">
        <v>200</v>
      </c>
      <c r="D50" s="3" t="s">
        <v>200</v>
      </c>
      <c r="E50" s="3">
        <v>44.960259999999998</v>
      </c>
      <c r="F50" s="3" t="s">
        <v>200</v>
      </c>
      <c r="G50" s="3" t="s">
        <v>200</v>
      </c>
      <c r="H50" s="3" t="s">
        <v>200</v>
      </c>
      <c r="I50" s="3" t="s">
        <v>200</v>
      </c>
      <c r="J50" s="3" t="s">
        <v>200</v>
      </c>
      <c r="K50" s="3">
        <v>53.977029999999999</v>
      </c>
      <c r="L50" s="3" t="s">
        <v>200</v>
      </c>
      <c r="M50" s="3" t="s">
        <v>200</v>
      </c>
      <c r="N50" s="3"/>
      <c r="O50" s="3"/>
    </row>
    <row r="51" spans="1:15" x14ac:dyDescent="0.25">
      <c r="A51" s="3" t="s">
        <v>228</v>
      </c>
      <c r="B51" s="3" t="s">
        <v>230</v>
      </c>
      <c r="C51" s="3" t="s">
        <v>200</v>
      </c>
      <c r="D51" s="3" t="s">
        <v>200</v>
      </c>
      <c r="E51" s="3" t="s">
        <v>200</v>
      </c>
      <c r="F51" s="3" t="s">
        <v>200</v>
      </c>
      <c r="G51" s="3">
        <v>44.379449999999999</v>
      </c>
      <c r="H51" s="3" t="s">
        <v>200</v>
      </c>
      <c r="I51" s="3" t="s">
        <v>200</v>
      </c>
      <c r="J51" s="3" t="s">
        <v>200</v>
      </c>
      <c r="K51" s="3">
        <v>50.074590000000001</v>
      </c>
      <c r="L51" s="3" t="s">
        <v>200</v>
      </c>
      <c r="M51" s="3" t="s">
        <v>200</v>
      </c>
      <c r="N51" s="3"/>
      <c r="O51" s="3"/>
    </row>
    <row r="52" spans="1:15" x14ac:dyDescent="0.25">
      <c r="A52" s="3" t="s">
        <v>228</v>
      </c>
      <c r="B52" s="3" t="s">
        <v>231</v>
      </c>
      <c r="C52" s="3" t="s">
        <v>200</v>
      </c>
      <c r="D52" s="3" t="s">
        <v>200</v>
      </c>
      <c r="E52" s="3">
        <v>90.474500000000006</v>
      </c>
      <c r="F52" s="3" t="s">
        <v>200</v>
      </c>
      <c r="G52" s="3" t="s">
        <v>200</v>
      </c>
      <c r="H52" s="3">
        <v>91.69144</v>
      </c>
      <c r="I52" s="3" t="s">
        <v>200</v>
      </c>
      <c r="J52" s="3" t="s">
        <v>200</v>
      </c>
      <c r="K52" s="3" t="s">
        <v>200</v>
      </c>
      <c r="L52" s="3" t="s">
        <v>200</v>
      </c>
      <c r="M52" s="3" t="s">
        <v>200</v>
      </c>
      <c r="N52" s="3"/>
      <c r="O52" s="3"/>
    </row>
    <row r="53" spans="1:15" x14ac:dyDescent="0.25">
      <c r="A53" s="3" t="s">
        <v>228</v>
      </c>
      <c r="B53" s="3" t="s">
        <v>232</v>
      </c>
      <c r="C53" s="3" t="s">
        <v>200</v>
      </c>
      <c r="D53" s="3" t="s">
        <v>200</v>
      </c>
      <c r="E53" s="3">
        <v>51.592669999999998</v>
      </c>
      <c r="F53" s="3" t="s">
        <v>200</v>
      </c>
      <c r="G53" s="3">
        <v>50.701900000000002</v>
      </c>
      <c r="H53" s="3" t="s">
        <v>200</v>
      </c>
      <c r="I53" s="3" t="s">
        <v>200</v>
      </c>
      <c r="J53" s="3" t="s">
        <v>200</v>
      </c>
      <c r="K53" s="3">
        <v>53.656939999999999</v>
      </c>
      <c r="L53" s="3" t="s">
        <v>200</v>
      </c>
      <c r="M53" s="3" t="s">
        <v>200</v>
      </c>
      <c r="N53" s="3"/>
      <c r="O53" s="3"/>
    </row>
    <row r="54" spans="1:15" x14ac:dyDescent="0.25">
      <c r="A54" s="3" t="s">
        <v>228</v>
      </c>
      <c r="B54" s="3" t="s">
        <v>233</v>
      </c>
      <c r="C54" s="3" t="s">
        <v>200</v>
      </c>
      <c r="D54" s="3" t="s">
        <v>200</v>
      </c>
      <c r="E54" s="3" t="s">
        <v>200</v>
      </c>
      <c r="F54" s="3">
        <v>51.418039999999998</v>
      </c>
      <c r="G54" s="3" t="s">
        <v>200</v>
      </c>
      <c r="H54" s="3">
        <v>61.767249999999997</v>
      </c>
      <c r="I54" s="3" t="s">
        <v>200</v>
      </c>
      <c r="J54" s="3" t="s">
        <v>200</v>
      </c>
      <c r="K54" s="3" t="s">
        <v>200</v>
      </c>
      <c r="L54" s="3" t="s">
        <v>200</v>
      </c>
      <c r="M54" s="3" t="s">
        <v>200</v>
      </c>
      <c r="N54" s="3"/>
      <c r="O54" s="3"/>
    </row>
    <row r="55" spans="1:15" x14ac:dyDescent="0.25">
      <c r="A55" s="3" t="s">
        <v>228</v>
      </c>
      <c r="B55" s="3" t="s">
        <v>234</v>
      </c>
      <c r="C55" s="3">
        <v>78.348910000000004</v>
      </c>
      <c r="D55" s="3" t="s">
        <v>200</v>
      </c>
      <c r="E55" s="3" t="s">
        <v>200</v>
      </c>
      <c r="F55" s="3" t="s">
        <v>200</v>
      </c>
      <c r="G55" s="3" t="s">
        <v>200</v>
      </c>
      <c r="H55" s="3" t="s">
        <v>200</v>
      </c>
      <c r="I55" s="3" t="s">
        <v>200</v>
      </c>
      <c r="J55" s="3" t="s">
        <v>200</v>
      </c>
      <c r="K55" s="3">
        <v>83.52458</v>
      </c>
      <c r="L55" s="3" t="s">
        <v>200</v>
      </c>
      <c r="M55" s="3" t="s">
        <v>200</v>
      </c>
      <c r="N55" s="3"/>
      <c r="O55" s="3"/>
    </row>
    <row r="56" spans="1:15" x14ac:dyDescent="0.25">
      <c r="A56" s="3" t="s">
        <v>228</v>
      </c>
      <c r="B56" s="3" t="s">
        <v>252</v>
      </c>
      <c r="C56" s="3">
        <v>36.789790000000004</v>
      </c>
      <c r="D56" s="3" t="s">
        <v>200</v>
      </c>
      <c r="E56" s="3" t="s">
        <v>200</v>
      </c>
      <c r="F56" s="3" t="s">
        <v>200</v>
      </c>
      <c r="G56" s="3">
        <v>43.640090000000001</v>
      </c>
      <c r="H56" s="3" t="s">
        <v>200</v>
      </c>
      <c r="I56" s="3" t="s">
        <v>200</v>
      </c>
      <c r="J56" s="3" t="s">
        <v>200</v>
      </c>
      <c r="K56" s="3" t="s">
        <v>200</v>
      </c>
      <c r="L56" s="3" t="s">
        <v>200</v>
      </c>
      <c r="M56" s="3" t="s">
        <v>200</v>
      </c>
      <c r="N56" s="3"/>
      <c r="O56" s="3"/>
    </row>
    <row r="57" spans="1:15" x14ac:dyDescent="0.25">
      <c r="A57" s="3" t="s">
        <v>228</v>
      </c>
      <c r="B57" s="3" t="s">
        <v>235</v>
      </c>
      <c r="C57" s="3" t="s">
        <v>200</v>
      </c>
      <c r="D57" s="3" t="s">
        <v>200</v>
      </c>
      <c r="E57" s="3" t="s">
        <v>200</v>
      </c>
      <c r="F57" s="3" t="s">
        <v>200</v>
      </c>
      <c r="G57" s="3">
        <v>62.157969999999999</v>
      </c>
      <c r="H57" s="3" t="s">
        <v>200</v>
      </c>
      <c r="I57" s="3" t="s">
        <v>200</v>
      </c>
      <c r="J57" s="3" t="s">
        <v>200</v>
      </c>
      <c r="K57" s="3" t="s">
        <v>200</v>
      </c>
      <c r="L57" s="3" t="s">
        <v>200</v>
      </c>
      <c r="M57" s="3" t="s">
        <v>200</v>
      </c>
      <c r="N57" s="3"/>
      <c r="O57" s="3"/>
    </row>
    <row r="58" spans="1:15" x14ac:dyDescent="0.25">
      <c r="A58" s="3" t="s">
        <v>228</v>
      </c>
      <c r="B58" s="3" t="s">
        <v>236</v>
      </c>
      <c r="C58" s="3" t="s">
        <v>200</v>
      </c>
      <c r="D58" s="3" t="s">
        <v>200</v>
      </c>
      <c r="E58" s="3" t="s">
        <v>200</v>
      </c>
      <c r="F58" s="3" t="s">
        <v>200</v>
      </c>
      <c r="G58" s="3" t="s">
        <v>200</v>
      </c>
      <c r="H58" s="3" t="s">
        <v>200</v>
      </c>
      <c r="I58" s="3" t="s">
        <v>200</v>
      </c>
      <c r="J58" s="3">
        <v>62.696559999999998</v>
      </c>
      <c r="K58" s="3" t="s">
        <v>200</v>
      </c>
      <c r="L58" s="3" t="s">
        <v>200</v>
      </c>
      <c r="M58" s="3" t="s">
        <v>200</v>
      </c>
      <c r="N58" s="3"/>
      <c r="O58" s="3"/>
    </row>
    <row r="59" spans="1:15" x14ac:dyDescent="0.25">
      <c r="A59" s="3" t="s">
        <v>228</v>
      </c>
      <c r="B59" s="3" t="s">
        <v>237</v>
      </c>
      <c r="C59" s="3">
        <v>43.40063</v>
      </c>
      <c r="D59" s="3">
        <v>43.520470000000003</v>
      </c>
      <c r="E59" s="3" t="s">
        <v>200</v>
      </c>
      <c r="F59" s="3" t="s">
        <v>200</v>
      </c>
      <c r="G59" s="3" t="s">
        <v>200</v>
      </c>
      <c r="H59" s="3">
        <v>45.065919999999998</v>
      </c>
      <c r="I59" s="3" t="s">
        <v>200</v>
      </c>
      <c r="J59" s="3" t="s">
        <v>200</v>
      </c>
      <c r="K59" s="3">
        <v>46.184139999999999</v>
      </c>
      <c r="L59" s="3" t="s">
        <v>200</v>
      </c>
      <c r="M59" s="3" t="s">
        <v>200</v>
      </c>
      <c r="N59" s="3"/>
      <c r="O59" s="3"/>
    </row>
    <row r="60" spans="1:15" x14ac:dyDescent="0.25">
      <c r="A60" s="3" t="s">
        <v>228</v>
      </c>
      <c r="B60" s="3" t="s">
        <v>238</v>
      </c>
      <c r="C60" s="3" t="s">
        <v>200</v>
      </c>
      <c r="D60" s="3" t="s">
        <v>200</v>
      </c>
      <c r="E60" s="3">
        <v>39.058689999999999</v>
      </c>
      <c r="F60" s="3" t="s">
        <v>200</v>
      </c>
      <c r="G60" s="3" t="s">
        <v>200</v>
      </c>
      <c r="H60" s="3" t="s">
        <v>200</v>
      </c>
      <c r="I60" s="3" t="s">
        <v>200</v>
      </c>
      <c r="J60" s="3" t="s">
        <v>200</v>
      </c>
      <c r="K60" s="3">
        <v>43.594059999999999</v>
      </c>
      <c r="L60" s="3" t="s">
        <v>200</v>
      </c>
      <c r="M60" s="3" t="s">
        <v>200</v>
      </c>
      <c r="N60" s="3"/>
      <c r="O60" s="3"/>
    </row>
    <row r="61" spans="1:15" x14ac:dyDescent="0.25">
      <c r="A61" s="3" t="s">
        <v>228</v>
      </c>
      <c r="B61" s="3" t="s">
        <v>253</v>
      </c>
      <c r="C61" s="3" t="s">
        <v>200</v>
      </c>
      <c r="D61" s="3" t="s">
        <v>200</v>
      </c>
      <c r="E61" s="3" t="s">
        <v>200</v>
      </c>
      <c r="F61" s="3" t="s">
        <v>200</v>
      </c>
      <c r="G61" s="3" t="s">
        <v>200</v>
      </c>
      <c r="H61" s="3" t="s">
        <v>200</v>
      </c>
      <c r="I61" s="3" t="s">
        <v>200</v>
      </c>
      <c r="J61" s="3" t="s">
        <v>200</v>
      </c>
      <c r="K61" s="3">
        <v>71.255709999999993</v>
      </c>
      <c r="L61" s="3" t="s">
        <v>200</v>
      </c>
      <c r="M61" s="3" t="s">
        <v>200</v>
      </c>
      <c r="N61" s="3"/>
      <c r="O61" s="3"/>
    </row>
    <row r="62" spans="1:15" x14ac:dyDescent="0.25">
      <c r="A62" s="3" t="s">
        <v>228</v>
      </c>
      <c r="B62" s="3" t="s">
        <v>239</v>
      </c>
      <c r="C62" s="3" t="s">
        <v>200</v>
      </c>
      <c r="D62" s="3">
        <v>66.036010000000005</v>
      </c>
      <c r="E62" s="3" t="s">
        <v>200</v>
      </c>
      <c r="F62" s="3">
        <v>53.900410000000001</v>
      </c>
      <c r="G62" s="3" t="s">
        <v>200</v>
      </c>
      <c r="H62" s="3" t="s">
        <v>200</v>
      </c>
      <c r="I62" s="3" t="s">
        <v>200</v>
      </c>
      <c r="J62" s="3">
        <v>64.812280000000001</v>
      </c>
      <c r="K62" s="3" t="s">
        <v>200</v>
      </c>
      <c r="L62" s="3" t="s">
        <v>200</v>
      </c>
      <c r="M62" s="3" t="s">
        <v>200</v>
      </c>
      <c r="N62" s="3"/>
      <c r="O62" s="3"/>
    </row>
    <row r="63" spans="1:15" x14ac:dyDescent="0.25">
      <c r="A63" s="3" t="s">
        <v>228</v>
      </c>
      <c r="B63" s="3" t="s">
        <v>240</v>
      </c>
      <c r="C63" s="3" t="s">
        <v>200</v>
      </c>
      <c r="D63" s="3" t="s">
        <v>200</v>
      </c>
      <c r="E63" s="3" t="s">
        <v>200</v>
      </c>
      <c r="F63" s="3">
        <v>41.332169999999998</v>
      </c>
      <c r="G63" s="3" t="s">
        <v>200</v>
      </c>
      <c r="H63" s="3" t="s">
        <v>200</v>
      </c>
      <c r="I63" s="3" t="s">
        <v>200</v>
      </c>
      <c r="J63" s="3" t="s">
        <v>200</v>
      </c>
      <c r="K63" s="3">
        <v>51.646880000000003</v>
      </c>
      <c r="L63" s="3" t="s">
        <v>200</v>
      </c>
      <c r="M63" s="3" t="s">
        <v>200</v>
      </c>
      <c r="N63" s="3"/>
      <c r="O63" s="3"/>
    </row>
    <row r="64" spans="1:15" x14ac:dyDescent="0.25">
      <c r="A64" s="3" t="s">
        <v>228</v>
      </c>
      <c r="B64" s="3" t="s">
        <v>241</v>
      </c>
      <c r="C64" s="3" t="s">
        <v>200</v>
      </c>
      <c r="D64" s="3">
        <v>74.056820000000002</v>
      </c>
      <c r="E64" s="3" t="s">
        <v>200</v>
      </c>
      <c r="F64" s="3" t="s">
        <v>200</v>
      </c>
      <c r="G64" s="3" t="s">
        <v>200</v>
      </c>
      <c r="H64" s="3">
        <v>77.259429999999995</v>
      </c>
      <c r="I64" s="3" t="s">
        <v>200</v>
      </c>
      <c r="J64" s="3" t="s">
        <v>200</v>
      </c>
      <c r="K64" s="3" t="s">
        <v>200</v>
      </c>
      <c r="L64" s="3" t="s">
        <v>200</v>
      </c>
      <c r="M64" s="3" t="s">
        <v>200</v>
      </c>
      <c r="N64" s="3"/>
      <c r="O64" s="3"/>
    </row>
    <row r="65" spans="1:15" x14ac:dyDescent="0.25">
      <c r="A65" s="3"/>
      <c r="B65" s="3"/>
      <c r="C65" s="3"/>
      <c r="D65" s="3"/>
      <c r="E65" s="3"/>
      <c r="F65" s="3"/>
      <c r="G65" s="3"/>
      <c r="H65" s="3"/>
      <c r="I65" s="3"/>
      <c r="J65" s="3"/>
      <c r="K65" s="3"/>
      <c r="L65" s="3"/>
      <c r="M65" s="3"/>
      <c r="N65" s="3"/>
      <c r="O65" s="3"/>
    </row>
    <row r="66" spans="1:15" x14ac:dyDescent="0.25">
      <c r="A66" s="3"/>
      <c r="B66" s="3"/>
      <c r="C66" s="3"/>
      <c r="D66" s="3"/>
      <c r="E66" s="3"/>
      <c r="F66" s="3"/>
      <c r="G66" s="3"/>
      <c r="H66" s="3"/>
      <c r="I66" s="3"/>
      <c r="J66" s="3"/>
      <c r="K66" s="3"/>
      <c r="L66" s="3"/>
      <c r="M66" s="3"/>
      <c r="N66" s="3"/>
      <c r="O66" s="3"/>
    </row>
    <row r="67" spans="1:15" x14ac:dyDescent="0.25">
      <c r="A67" s="3"/>
      <c r="B67" s="3"/>
      <c r="C67" s="3"/>
      <c r="D67" s="3"/>
      <c r="E67" s="3"/>
      <c r="F67" s="3"/>
      <c r="G67" s="3"/>
      <c r="H67" s="3"/>
      <c r="I67" s="3"/>
      <c r="J67" s="3"/>
      <c r="K67" s="3"/>
      <c r="L67" s="3"/>
      <c r="M67" s="3"/>
      <c r="N67" s="3"/>
      <c r="O67" s="3"/>
    </row>
    <row r="68" spans="1:15" x14ac:dyDescent="0.25">
      <c r="A68" s="3"/>
      <c r="B68" s="3"/>
      <c r="C68" s="3"/>
      <c r="D68" s="3"/>
      <c r="E68" s="3"/>
      <c r="F68" s="3"/>
      <c r="G68" s="3"/>
      <c r="H68" s="3"/>
      <c r="I68" s="3"/>
      <c r="J68" s="3"/>
      <c r="K68" s="3"/>
      <c r="L68" s="3"/>
      <c r="M68" s="3"/>
      <c r="N68" s="3"/>
      <c r="O68" s="3"/>
    </row>
    <row r="69" spans="1:15" x14ac:dyDescent="0.25">
      <c r="A69" s="3"/>
      <c r="B69" s="3"/>
      <c r="C69" s="3"/>
      <c r="D69" s="3"/>
      <c r="E69" s="3"/>
      <c r="F69" s="3"/>
      <c r="G69" s="3"/>
      <c r="H69" s="3"/>
      <c r="I69" s="3"/>
      <c r="J69" s="3"/>
      <c r="K69" s="3"/>
      <c r="L69" s="3"/>
      <c r="M69" s="3"/>
      <c r="N69" s="3"/>
      <c r="O69" s="3"/>
    </row>
    <row r="70" spans="1:15" x14ac:dyDescent="0.25">
      <c r="A70" s="3"/>
      <c r="B70" s="3"/>
      <c r="C70" s="3"/>
      <c r="D70" s="3"/>
      <c r="E70" s="3"/>
      <c r="F70" s="3"/>
      <c r="G70" s="3"/>
      <c r="H70" s="3"/>
      <c r="I70" s="3"/>
      <c r="J70" s="3"/>
      <c r="K70" s="3"/>
      <c r="L70" s="3"/>
      <c r="M70" s="3"/>
      <c r="N70" s="3"/>
      <c r="O70" s="3"/>
    </row>
    <row r="71" spans="1:15" x14ac:dyDescent="0.25">
      <c r="A71" s="3"/>
      <c r="B71" s="3"/>
      <c r="C71" s="3"/>
      <c r="D71" s="3"/>
      <c r="E71" s="3"/>
      <c r="F71" s="3"/>
      <c r="G71" s="3"/>
      <c r="H71" s="3"/>
      <c r="I71" s="3"/>
      <c r="J71" s="3"/>
      <c r="K71" s="3"/>
      <c r="L71" s="3"/>
      <c r="M71" s="3"/>
      <c r="N71" s="3"/>
      <c r="O71" s="3"/>
    </row>
    <row r="72" spans="1:15" x14ac:dyDescent="0.25">
      <c r="A72" s="3"/>
      <c r="B72" s="3"/>
      <c r="C72" s="3"/>
      <c r="D72" s="3"/>
      <c r="E72" s="3"/>
      <c r="F72" s="3"/>
      <c r="G72" s="3"/>
      <c r="H72" s="3"/>
      <c r="I72" s="3"/>
      <c r="J72" s="3"/>
      <c r="K72" s="3"/>
      <c r="L72" s="3"/>
      <c r="M72" s="3"/>
      <c r="N72" s="3"/>
      <c r="O72" s="3"/>
    </row>
    <row r="73" spans="1:15" x14ac:dyDescent="0.25">
      <c r="A73" s="3"/>
      <c r="B73" s="3"/>
      <c r="C73" s="3"/>
      <c r="D73" s="3"/>
      <c r="E73" s="3"/>
      <c r="F73" s="3"/>
      <c r="G73" s="3"/>
      <c r="H73" s="3"/>
      <c r="I73" s="3"/>
      <c r="J73" s="3"/>
      <c r="K73" s="3"/>
      <c r="L73" s="3"/>
      <c r="M73" s="3"/>
      <c r="N73" s="3"/>
      <c r="O73" s="3"/>
    </row>
    <row r="74" spans="1:15" x14ac:dyDescent="0.25">
      <c r="A74" s="3"/>
      <c r="B74" s="3"/>
      <c r="C74" s="3"/>
      <c r="D74" s="3"/>
      <c r="E74" s="3"/>
      <c r="F74" s="3"/>
      <c r="G74" s="3"/>
      <c r="H74" s="3"/>
      <c r="I74" s="3"/>
      <c r="J74" s="3"/>
      <c r="K74" s="3"/>
      <c r="L74" s="3"/>
      <c r="M74" s="3"/>
      <c r="N74" s="3"/>
      <c r="O74" s="3"/>
    </row>
    <row r="75" spans="1:15" x14ac:dyDescent="0.25">
      <c r="A75" s="3"/>
      <c r="B75" s="3"/>
      <c r="C75" s="3"/>
      <c r="D75" s="3"/>
      <c r="E75" s="3"/>
      <c r="F75" s="3"/>
      <c r="G75" s="3"/>
      <c r="H75" s="3"/>
      <c r="I75" s="3"/>
      <c r="J75" s="3"/>
      <c r="K75" s="3"/>
      <c r="L75" s="3"/>
      <c r="M75" s="3"/>
      <c r="N75" s="3"/>
      <c r="O75" s="3"/>
    </row>
    <row r="76" spans="1:15" x14ac:dyDescent="0.25">
      <c r="A76" s="3"/>
      <c r="B76" s="3"/>
      <c r="C76" s="3"/>
      <c r="D76" s="3"/>
      <c r="E76" s="3"/>
      <c r="F76" s="3"/>
      <c r="G76" s="3"/>
      <c r="H76" s="3"/>
      <c r="I76" s="3"/>
      <c r="J76" s="3"/>
      <c r="K76" s="3"/>
      <c r="L76" s="3"/>
      <c r="M76" s="3"/>
      <c r="N76" s="3"/>
      <c r="O76" s="3"/>
    </row>
    <row r="77" spans="1:15" x14ac:dyDescent="0.25">
      <c r="A77" s="3"/>
      <c r="B77" s="3"/>
      <c r="C77" s="3"/>
      <c r="D77" s="3"/>
      <c r="E77" s="3"/>
      <c r="F77" s="3"/>
      <c r="G77" s="3"/>
      <c r="H77" s="3"/>
      <c r="I77" s="3"/>
      <c r="J77" s="3"/>
      <c r="K77" s="3"/>
      <c r="L77" s="3"/>
      <c r="M77" s="3"/>
      <c r="N77" s="3"/>
      <c r="O77" s="3"/>
    </row>
    <row r="78" spans="1:15" x14ac:dyDescent="0.25">
      <c r="A78" s="3"/>
      <c r="B78" s="3"/>
      <c r="C78" s="3"/>
      <c r="D78" s="3"/>
      <c r="E78" s="3"/>
      <c r="F78" s="3"/>
      <c r="G78" s="3"/>
      <c r="H78" s="3"/>
      <c r="I78" s="3"/>
      <c r="J78" s="3"/>
      <c r="K78" s="3"/>
      <c r="L78" s="3"/>
      <c r="M78" s="3"/>
      <c r="N78" s="3"/>
      <c r="O78" s="3"/>
    </row>
    <row r="79" spans="1:15" x14ac:dyDescent="0.25">
      <c r="A79" s="3"/>
      <c r="B79" s="3"/>
      <c r="C79" s="3"/>
      <c r="D79" s="3"/>
      <c r="E79" s="3"/>
      <c r="F79" s="3"/>
      <c r="G79" s="3"/>
      <c r="H79" s="3"/>
      <c r="I79" s="3"/>
      <c r="J79" s="3"/>
      <c r="K79" s="3"/>
      <c r="L79" s="3"/>
      <c r="M79" s="3"/>
      <c r="N79" s="3"/>
      <c r="O79" s="3"/>
    </row>
    <row r="80" spans="1:15" x14ac:dyDescent="0.25">
      <c r="A80" s="3"/>
      <c r="B80" s="3"/>
      <c r="C80" s="3"/>
      <c r="D80" s="3"/>
      <c r="E80" s="3"/>
      <c r="F80" s="3"/>
      <c r="G80" s="3"/>
      <c r="H80" s="3"/>
      <c r="I80" s="3"/>
      <c r="J80" s="3"/>
      <c r="K80" s="3"/>
      <c r="L80" s="3"/>
      <c r="M80" s="3"/>
      <c r="N80" s="3"/>
      <c r="O80" s="3"/>
    </row>
    <row r="81" spans="1:15" x14ac:dyDescent="0.25">
      <c r="A81" s="3"/>
      <c r="B81" s="3"/>
      <c r="C81" s="3"/>
      <c r="D81" s="3"/>
      <c r="E81" s="3"/>
      <c r="F81" s="3"/>
      <c r="G81" s="3"/>
      <c r="H81" s="3"/>
      <c r="I81" s="3"/>
      <c r="J81" s="3"/>
      <c r="K81" s="3"/>
      <c r="L81" s="3"/>
      <c r="M81" s="3"/>
      <c r="N81" s="3"/>
      <c r="O81" s="3"/>
    </row>
    <row r="82" spans="1:15" x14ac:dyDescent="0.25">
      <c r="A82" s="3"/>
      <c r="B82" s="3"/>
      <c r="C82" s="3"/>
      <c r="D82" s="3"/>
      <c r="E82" s="3"/>
      <c r="F82" s="3"/>
      <c r="G82" s="3"/>
      <c r="H82" s="3"/>
      <c r="I82" s="3"/>
      <c r="J82" s="3"/>
      <c r="K82" s="3"/>
      <c r="L82" s="3"/>
      <c r="M82" s="3"/>
      <c r="N82" s="3"/>
      <c r="O82" s="3"/>
    </row>
    <row r="83" spans="1:15" x14ac:dyDescent="0.25">
      <c r="A83" s="3"/>
      <c r="B83" s="3"/>
      <c r="C83" s="3"/>
      <c r="D83" s="3"/>
      <c r="E83" s="3"/>
      <c r="F83" s="3"/>
      <c r="G83" s="3"/>
      <c r="H83" s="3"/>
      <c r="I83" s="3"/>
      <c r="J83" s="3"/>
      <c r="K83" s="3"/>
      <c r="L83" s="3"/>
      <c r="M83" s="3"/>
      <c r="N83" s="3"/>
      <c r="O83" s="3"/>
    </row>
    <row r="84" spans="1:15" x14ac:dyDescent="0.25">
      <c r="A84" s="3"/>
      <c r="B84" s="3"/>
      <c r="C84" s="3"/>
      <c r="D84" s="3"/>
      <c r="E84" s="3"/>
      <c r="F84" s="3"/>
      <c r="G84" s="3"/>
      <c r="H84" s="3"/>
      <c r="I84" s="3"/>
      <c r="J84" s="3"/>
      <c r="K84" s="3"/>
      <c r="L84" s="3"/>
      <c r="M84" s="3"/>
      <c r="N84" s="3"/>
      <c r="O84" s="3"/>
    </row>
    <row r="85" spans="1:15" x14ac:dyDescent="0.25">
      <c r="A85" s="3"/>
      <c r="B85" s="3"/>
      <c r="C85" s="3"/>
      <c r="D85" s="3"/>
      <c r="E85" s="3"/>
      <c r="F85" s="3"/>
      <c r="G85" s="3"/>
      <c r="H85" s="3"/>
      <c r="I85" s="3"/>
      <c r="J85" s="3"/>
      <c r="K85" s="3"/>
      <c r="L85" s="3"/>
      <c r="M85" s="3"/>
      <c r="N85" s="3"/>
      <c r="O85" s="3"/>
    </row>
    <row r="86" spans="1:15" x14ac:dyDescent="0.25">
      <c r="A86" s="3"/>
      <c r="B86" s="3"/>
      <c r="C86" s="3"/>
      <c r="D86" s="3"/>
      <c r="E86" s="3"/>
      <c r="F86" s="3"/>
      <c r="G86" s="3"/>
      <c r="H86" s="3"/>
      <c r="I86" s="3"/>
      <c r="J86" s="3"/>
      <c r="K86" s="3"/>
      <c r="L86" s="3"/>
      <c r="M86" s="3"/>
      <c r="N86" s="3"/>
      <c r="O86" s="3"/>
    </row>
    <row r="87" spans="1:15" x14ac:dyDescent="0.25">
      <c r="A87" s="3"/>
      <c r="B87" s="3"/>
      <c r="C87" s="3"/>
      <c r="D87" s="3"/>
      <c r="E87" s="3"/>
      <c r="F87" s="3"/>
      <c r="G87" s="3"/>
      <c r="H87" s="3"/>
      <c r="I87" s="3"/>
      <c r="J87" s="3"/>
      <c r="K87" s="3"/>
      <c r="L87" s="3"/>
      <c r="M87" s="3"/>
      <c r="N87" s="3"/>
      <c r="O87" s="3"/>
    </row>
    <row r="88" spans="1:15" x14ac:dyDescent="0.25">
      <c r="A88" s="3"/>
      <c r="B88" s="3"/>
      <c r="C88" s="3"/>
      <c r="D88" s="3"/>
      <c r="E88" s="3"/>
      <c r="F88" s="3"/>
      <c r="G88" s="3"/>
      <c r="H88" s="3"/>
      <c r="I88" s="3"/>
      <c r="J88" s="3"/>
      <c r="K88" s="3"/>
      <c r="L88" s="3"/>
      <c r="M88" s="3"/>
      <c r="N88" s="3"/>
      <c r="O88" s="3"/>
    </row>
    <row r="89" spans="1:15" x14ac:dyDescent="0.25">
      <c r="A89" s="3"/>
      <c r="B89" s="3"/>
      <c r="C89" s="3"/>
      <c r="D89" s="3"/>
      <c r="E89" s="3"/>
      <c r="F89" s="3"/>
      <c r="G89" s="3"/>
      <c r="H89" s="3"/>
      <c r="I89" s="3"/>
      <c r="J89" s="3"/>
      <c r="K89" s="3"/>
      <c r="L89" s="3"/>
      <c r="M89" s="3"/>
      <c r="N89" s="3"/>
      <c r="O89" s="3"/>
    </row>
    <row r="90" spans="1:15" x14ac:dyDescent="0.25">
      <c r="A90" s="3"/>
      <c r="B90" s="3"/>
      <c r="C90" s="3"/>
      <c r="D90" s="3"/>
      <c r="E90" s="3"/>
      <c r="F90" s="3"/>
      <c r="G90" s="3"/>
      <c r="H90" s="3"/>
      <c r="I90" s="3"/>
      <c r="J90" s="3"/>
      <c r="K90" s="3"/>
      <c r="L90" s="3"/>
      <c r="M90" s="3"/>
      <c r="N90" s="3"/>
      <c r="O90" s="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sheetData>
  <pageMargins left="0.7" right="0.7" top="0.75" bottom="0.75" header="0.3" footer="0.3"/>
  <pageSetup paperSize="9" orientation="portrait" horizontalDpi="300" verticalDpi="300"/>
  <legacy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122</vt:i4>
      </vt:variant>
    </vt:vector>
  </HeadingPairs>
  <TitlesOfParts>
    <vt:vector size="122" baseType="lpstr">
      <vt:lpstr>TOC</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dc:creator>
  <cp:lastModifiedBy>daniel capistrano</cp:lastModifiedBy>
  <dcterms:created xsi:type="dcterms:W3CDTF">2021-01-17T17:39:26Z</dcterms:created>
  <dcterms:modified xsi:type="dcterms:W3CDTF">2021-01-18T18:32:40Z</dcterms:modified>
</cp:coreProperties>
</file>